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heade.sharepoint.com/sites/EvidenceBasedGapsEBGs/Shared Documents/2 Demystifying Flex/"/>
    </mc:Choice>
  </mc:AlternateContent>
  <xr:revisionPtr revIDLastSave="17" documentId="8_{E786F2BB-05BC-4523-9F20-6D1FE74C818F}" xr6:coauthVersionLast="47" xr6:coauthVersionMax="47" xr10:uidLastSave="{8F67BDEB-D3BD-4120-BA83-069A3AAE392D}"/>
  <bookViews>
    <workbookView xWindow="975" yWindow="-15870" windowWidth="25440" windowHeight="15270" xr2:uid="{68534AE0-1C52-4516-A37B-2350287C7DA9}"/>
  </bookViews>
  <sheets>
    <sheet name="Branded or Descriptive Terms fo" sheetId="9" r:id="rId1"/>
    <sheet name="Consumer-Facing Terms" sheetId="10" r:id="rId2"/>
    <sheet name="Grid Operations and Management " sheetId="12" r:id="rId3"/>
    <sheet name="DSO DNO-Specific Terms" sheetId="11" r:id="rId4"/>
    <sheet name="Market Mechanism Terms " sheetId="13" r:id="rId5"/>
    <sheet name="Financial " sheetId="14" r:id="rId6"/>
    <sheet name="Policy and Regulatory Terms  " sheetId="15" r:id="rId7"/>
    <sheet name="Consumer Protection and Advocac" sheetId="16" r:id="rId8"/>
    <sheet name="Energy Storage and Technology T" sheetId="18" r:id="rId9"/>
    <sheet name="Environmental and Sustainabilit" sheetId="17" r:id="rId10"/>
    <sheet name="Total " sheetId="19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9" l="1"/>
  <c r="E5" i="19"/>
  <c r="D5" i="19"/>
  <c r="H79" i="12"/>
  <c r="F4" i="19"/>
  <c r="E4" i="19"/>
  <c r="D4" i="19"/>
  <c r="C9" i="19"/>
  <c r="C8" i="19"/>
  <c r="C7" i="19"/>
  <c r="C6" i="19"/>
  <c r="C5" i="19"/>
  <c r="C4" i="19"/>
  <c r="H11" i="16"/>
  <c r="H10" i="16"/>
  <c r="H9" i="16"/>
  <c r="H25" i="15"/>
  <c r="H24" i="15"/>
  <c r="H23" i="15"/>
  <c r="H22" i="15"/>
  <c r="H63" i="14"/>
  <c r="H62" i="14"/>
  <c r="H61" i="14"/>
  <c r="H78" i="12"/>
  <c r="H77" i="12"/>
  <c r="H76" i="12"/>
  <c r="G3" i="12"/>
  <c r="G4" i="12"/>
  <c r="G5" i="12"/>
  <c r="G6" i="12"/>
  <c r="G7" i="12"/>
  <c r="G8" i="12"/>
  <c r="H8" i="12" s="1" a="1"/>
  <c r="H8" i="12" s="1"/>
  <c r="G9" i="12"/>
  <c r="H9" i="12" s="1" a="1"/>
  <c r="H9" i="12" s="1"/>
  <c r="G10" i="12"/>
  <c r="H10" i="12" s="1" a="1"/>
  <c r="H10" i="12" s="1"/>
  <c r="G11" i="12"/>
  <c r="G12" i="12"/>
  <c r="G13" i="12"/>
  <c r="G14" i="12"/>
  <c r="G15" i="12"/>
  <c r="G16" i="12"/>
  <c r="H16" i="12" s="1" a="1"/>
  <c r="H16" i="12" s="1"/>
  <c r="G17" i="12"/>
  <c r="H17" i="12" s="1" a="1"/>
  <c r="H17" i="12" s="1"/>
  <c r="G18" i="12"/>
  <c r="H18" i="12" s="1" a="1"/>
  <c r="H18" i="12" s="1"/>
  <c r="G19" i="12"/>
  <c r="G20" i="12"/>
  <c r="G21" i="12"/>
  <c r="G22" i="12"/>
  <c r="G23" i="12"/>
  <c r="G24" i="12"/>
  <c r="H24" i="12" s="1" a="1"/>
  <c r="H24" i="12" s="1"/>
  <c r="G25" i="12"/>
  <c r="H25" i="12" s="1" a="1"/>
  <c r="H25" i="12" s="1"/>
  <c r="G26" i="12"/>
  <c r="H26" i="12" s="1" a="1"/>
  <c r="H26" i="12" s="1"/>
  <c r="G27" i="12"/>
  <c r="G28" i="12"/>
  <c r="G29" i="12"/>
  <c r="G30" i="12"/>
  <c r="G31" i="12"/>
  <c r="G32" i="12"/>
  <c r="H32" i="12" s="1" a="1"/>
  <c r="H32" i="12" s="1"/>
  <c r="G33" i="12"/>
  <c r="H33" i="12" s="1" a="1"/>
  <c r="H33" i="12" s="1"/>
  <c r="G34" i="12"/>
  <c r="H34" i="12" s="1" a="1"/>
  <c r="H34" i="12" s="1"/>
  <c r="G35" i="12"/>
  <c r="G36" i="12"/>
  <c r="G37" i="12"/>
  <c r="G38" i="12"/>
  <c r="G39" i="12"/>
  <c r="G40" i="12"/>
  <c r="H40" i="12" s="1" a="1"/>
  <c r="H40" i="12" s="1"/>
  <c r="G41" i="12"/>
  <c r="H41" i="12" s="1" a="1"/>
  <c r="H41" i="12" s="1"/>
  <c r="G42" i="12"/>
  <c r="H42" i="12" s="1" a="1"/>
  <c r="H42" i="12" s="1"/>
  <c r="G43" i="12"/>
  <c r="G44" i="12"/>
  <c r="G45" i="12"/>
  <c r="G46" i="12"/>
  <c r="G47" i="12"/>
  <c r="G48" i="12"/>
  <c r="H48" i="12" s="1" a="1"/>
  <c r="H48" i="12" s="1"/>
  <c r="G49" i="12"/>
  <c r="H49" i="12" s="1" a="1"/>
  <c r="H49" i="12" s="1"/>
  <c r="G50" i="12"/>
  <c r="H50" i="12" s="1" a="1"/>
  <c r="H50" i="12" s="1"/>
  <c r="G51" i="12"/>
  <c r="G52" i="12"/>
  <c r="G53" i="12"/>
  <c r="G54" i="12"/>
  <c r="G55" i="12"/>
  <c r="G56" i="12"/>
  <c r="H56" i="12" s="1" a="1"/>
  <c r="H56" i="12" s="1"/>
  <c r="G57" i="12"/>
  <c r="H57" i="12" s="1" a="1"/>
  <c r="H57" i="12" s="1"/>
  <c r="G58" i="12"/>
  <c r="H58" i="12" s="1" a="1"/>
  <c r="H58" i="12" s="1"/>
  <c r="G59" i="12"/>
  <c r="G60" i="12"/>
  <c r="G61" i="12"/>
  <c r="G62" i="12"/>
  <c r="G63" i="12"/>
  <c r="G64" i="12"/>
  <c r="H64" i="12" s="1" a="1"/>
  <c r="H64" i="12" s="1"/>
  <c r="G65" i="12"/>
  <c r="H65" i="12" s="1" a="1"/>
  <c r="H65" i="12" s="1"/>
  <c r="G66" i="12"/>
  <c r="H66" i="12" s="1" a="1"/>
  <c r="H66" i="12" s="1"/>
  <c r="G67" i="12"/>
  <c r="G68" i="12"/>
  <c r="G69" i="12"/>
  <c r="G70" i="12"/>
  <c r="G71" i="12"/>
  <c r="G72" i="12"/>
  <c r="H72" i="12" s="1" a="1"/>
  <c r="H72" i="12" s="1"/>
  <c r="G73" i="12"/>
  <c r="H73" i="12" s="1" a="1"/>
  <c r="H73" i="12" s="1"/>
  <c r="G74" i="12"/>
  <c r="H74" i="12" s="1" a="1"/>
  <c r="H74" i="12" s="1"/>
  <c r="G3" i="11"/>
  <c r="G4" i="11"/>
  <c r="G5" i="11"/>
  <c r="G6" i="11"/>
  <c r="G7" i="11"/>
  <c r="G8" i="11"/>
  <c r="H8" i="11" s="1" a="1"/>
  <c r="H8" i="11" s="1"/>
  <c r="G9" i="11"/>
  <c r="H9" i="11" s="1" a="1"/>
  <c r="H9" i="11" s="1"/>
  <c r="G10" i="11"/>
  <c r="G11" i="11"/>
  <c r="G12" i="11"/>
  <c r="G13" i="11"/>
  <c r="G14" i="11"/>
  <c r="G15" i="11"/>
  <c r="G3" i="14"/>
  <c r="G4" i="14"/>
  <c r="G5" i="14"/>
  <c r="G6" i="14"/>
  <c r="G7" i="14"/>
  <c r="G8" i="14"/>
  <c r="H8" i="14" s="1" a="1"/>
  <c r="H8" i="14" s="1"/>
  <c r="G9" i="14"/>
  <c r="H9" i="14" s="1" a="1"/>
  <c r="H9" i="14" s="1"/>
  <c r="G10" i="14"/>
  <c r="G11" i="14"/>
  <c r="G12" i="14"/>
  <c r="G13" i="14"/>
  <c r="G14" i="14"/>
  <c r="G15" i="14"/>
  <c r="G16" i="14"/>
  <c r="H16" i="14" s="1" a="1"/>
  <c r="H16" i="14" s="1"/>
  <c r="G17" i="14"/>
  <c r="H17" i="14" s="1" a="1"/>
  <c r="H17" i="14" s="1"/>
  <c r="G18" i="14"/>
  <c r="G19" i="14"/>
  <c r="G20" i="14"/>
  <c r="G21" i="14"/>
  <c r="G22" i="14"/>
  <c r="G23" i="14"/>
  <c r="G24" i="14"/>
  <c r="H24" i="14" s="1" a="1"/>
  <c r="H24" i="14" s="1"/>
  <c r="G25" i="14"/>
  <c r="H25" i="14" s="1" a="1"/>
  <c r="H25" i="14" s="1"/>
  <c r="G26" i="14"/>
  <c r="G27" i="14"/>
  <c r="G28" i="14"/>
  <c r="G29" i="14"/>
  <c r="G30" i="14"/>
  <c r="G31" i="14"/>
  <c r="G32" i="14"/>
  <c r="G33" i="14"/>
  <c r="H33" i="14" s="1" a="1"/>
  <c r="H33" i="14" s="1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H57" i="14" s="1" a="1"/>
  <c r="H57" i="14" s="1"/>
  <c r="G58" i="14"/>
  <c r="G3" i="15"/>
  <c r="G4" i="15"/>
  <c r="G5" i="15"/>
  <c r="G6" i="15"/>
  <c r="G7" i="15"/>
  <c r="G8" i="15"/>
  <c r="G9" i="15"/>
  <c r="G10" i="15"/>
  <c r="H10" i="15" s="1" a="1"/>
  <c r="H10" i="15" s="1"/>
  <c r="G11" i="15"/>
  <c r="G12" i="15"/>
  <c r="H12" i="15" s="1" a="1"/>
  <c r="H12" i="15" s="1"/>
  <c r="G13" i="15"/>
  <c r="G14" i="15"/>
  <c r="G15" i="15"/>
  <c r="G16" i="15"/>
  <c r="G17" i="15"/>
  <c r="G18" i="15"/>
  <c r="H18" i="15" s="1" a="1"/>
  <c r="H18" i="15" s="1"/>
  <c r="G19" i="15"/>
  <c r="G20" i="15"/>
  <c r="H3" i="15" a="1"/>
  <c r="H3" i="15" s="1"/>
  <c r="G3" i="16"/>
  <c r="H3" i="16" s="1" a="1"/>
  <c r="H3" i="16" s="1"/>
  <c r="G4" i="16"/>
  <c r="H4" i="16" s="1" a="1"/>
  <c r="H4" i="16" s="1"/>
  <c r="G5" i="16"/>
  <c r="G6" i="16"/>
  <c r="H6" i="16" s="1" a="1"/>
  <c r="H6" i="16" s="1"/>
  <c r="G7" i="16"/>
  <c r="G5" i="17"/>
  <c r="H5" i="17" s="1" a="1"/>
  <c r="H5" i="17" s="1"/>
  <c r="G6" i="17"/>
  <c r="G7" i="17"/>
  <c r="G8" i="17"/>
  <c r="G9" i="17"/>
  <c r="G10" i="17"/>
  <c r="H10" i="17" s="1" a="1"/>
  <c r="H10" i="17" s="1"/>
  <c r="G11" i="17"/>
  <c r="H11" i="17" s="1" a="1"/>
  <c r="H11" i="17" s="1"/>
  <c r="G12" i="17"/>
  <c r="G13" i="17"/>
  <c r="G14" i="17"/>
  <c r="G15" i="17"/>
  <c r="H15" i="17" s="1" a="1"/>
  <c r="H15" i="17" s="1"/>
  <c r="G16" i="17"/>
  <c r="G17" i="17"/>
  <c r="G18" i="17"/>
  <c r="H18" i="17" s="1" a="1"/>
  <c r="H18" i="17" s="1"/>
  <c r="G19" i="17"/>
  <c r="H19" i="17" s="1" a="1"/>
  <c r="H19" i="17" s="1"/>
  <c r="G20" i="17"/>
  <c r="G21" i="17"/>
  <c r="H21" i="17" s="1" a="1"/>
  <c r="H21" i="17" s="1"/>
  <c r="G22" i="17"/>
  <c r="G23" i="17"/>
  <c r="H23" i="17" s="1" a="1"/>
  <c r="H23" i="17" s="1"/>
  <c r="G24" i="17"/>
  <c r="G25" i="17"/>
  <c r="H25" i="17" s="1" a="1"/>
  <c r="H25" i="17" s="1"/>
  <c r="G26" i="17"/>
  <c r="H26" i="17" s="1" a="1"/>
  <c r="H26" i="17" s="1"/>
  <c r="G27" i="17"/>
  <c r="G28" i="17"/>
  <c r="G29" i="17"/>
  <c r="G30" i="17"/>
  <c r="G4" i="18"/>
  <c r="G5" i="18"/>
  <c r="G6" i="18"/>
  <c r="G7" i="18"/>
  <c r="H7" i="18" s="1" a="1"/>
  <c r="H7" i="18" s="1"/>
  <c r="G8" i="18"/>
  <c r="G9" i="18"/>
  <c r="H9" i="18" s="1" a="1"/>
  <c r="H9" i="18" s="1"/>
  <c r="G10" i="18"/>
  <c r="H10" i="18" s="1" a="1"/>
  <c r="H10" i="18" s="1"/>
  <c r="G11" i="18"/>
  <c r="H11" i="18" s="1" a="1"/>
  <c r="H11" i="18" s="1"/>
  <c r="G12" i="18"/>
  <c r="G13" i="18"/>
  <c r="H13" i="18" s="1" a="1"/>
  <c r="H13" i="18" s="1"/>
  <c r="G14" i="18"/>
  <c r="G15" i="18"/>
  <c r="H15" i="18" s="1" a="1"/>
  <c r="H15" i="18" s="1"/>
  <c r="G16" i="18"/>
  <c r="H16" i="18" s="1" a="1"/>
  <c r="H16" i="18" s="1"/>
  <c r="G17" i="18"/>
  <c r="H17" i="18" s="1" a="1"/>
  <c r="H17" i="18" s="1"/>
  <c r="G18" i="18"/>
  <c r="H18" i="18" s="1" a="1"/>
  <c r="H18" i="18" s="1"/>
  <c r="G19" i="18"/>
  <c r="H19" i="18" s="1" a="1"/>
  <c r="H19" i="18" s="1"/>
  <c r="G20" i="18"/>
  <c r="G21" i="18"/>
  <c r="G22" i="18"/>
  <c r="H22" i="18" s="1" a="1"/>
  <c r="H22" i="18" s="1"/>
  <c r="G23" i="18"/>
  <c r="H23" i="18" s="1" a="1"/>
  <c r="H23" i="18" s="1"/>
  <c r="G24" i="18"/>
  <c r="H24" i="18" s="1" a="1"/>
  <c r="H24" i="18" s="1"/>
  <c r="G25" i="18"/>
  <c r="H25" i="18" s="1" a="1"/>
  <c r="H25" i="18" s="1"/>
  <c r="G26" i="18"/>
  <c r="H26" i="18" s="1" a="1"/>
  <c r="H26" i="18" s="1"/>
  <c r="G27" i="18"/>
  <c r="H27" i="18" s="1" a="1"/>
  <c r="H27" i="18" s="1"/>
  <c r="G28" i="18"/>
  <c r="G29" i="18"/>
  <c r="G30" i="18"/>
  <c r="H30" i="18" s="1" a="1"/>
  <c r="H30" i="18" s="1"/>
  <c r="G31" i="18"/>
  <c r="H31" i="18" s="1" a="1"/>
  <c r="H31" i="18" s="1"/>
  <c r="G32" i="18"/>
  <c r="H32" i="18" s="1" a="1"/>
  <c r="H32" i="18" s="1"/>
  <c r="G33" i="18"/>
  <c r="H33" i="18" s="1" a="1"/>
  <c r="H33" i="18" s="1"/>
  <c r="G34" i="18"/>
  <c r="H34" i="18" s="1" a="1"/>
  <c r="H34" i="18" s="1"/>
  <c r="G35" i="18"/>
  <c r="H35" i="18" s="1" a="1"/>
  <c r="H35" i="18" s="1"/>
  <c r="G36" i="18"/>
  <c r="G37" i="18"/>
  <c r="H37" i="18" s="1" a="1"/>
  <c r="H37" i="18" s="1"/>
  <c r="G38" i="18"/>
  <c r="H38" i="18" s="1" a="1"/>
  <c r="H38" i="18" s="1"/>
  <c r="G39" i="18"/>
  <c r="H39" i="18" s="1" a="1"/>
  <c r="H39" i="18" s="1"/>
  <c r="G40" i="18"/>
  <c r="H40" i="18" s="1" a="1"/>
  <c r="H40" i="18" s="1"/>
  <c r="G41" i="18"/>
  <c r="H41" i="18" s="1" a="1"/>
  <c r="H41" i="18" s="1"/>
  <c r="G42" i="18"/>
  <c r="H42" i="18" s="1" a="1"/>
  <c r="H42" i="18" s="1"/>
  <c r="G43" i="18"/>
  <c r="H43" i="18" s="1" a="1"/>
  <c r="H43" i="18" s="1"/>
  <c r="G44" i="18"/>
  <c r="G45" i="18"/>
  <c r="H45" i="18" s="1" a="1"/>
  <c r="H45" i="18" s="1"/>
  <c r="G46" i="18"/>
  <c r="H46" i="18" s="1" a="1"/>
  <c r="H46" i="18" s="1"/>
  <c r="G47" i="18"/>
  <c r="H47" i="18" s="1" a="1"/>
  <c r="H47" i="18" s="1"/>
  <c r="G48" i="18"/>
  <c r="G49" i="18"/>
  <c r="H49" i="18" s="1" a="1"/>
  <c r="H49" i="18" s="1"/>
  <c r="G50" i="18"/>
  <c r="H50" i="18" s="1" a="1"/>
  <c r="H50" i="18" s="1"/>
  <c r="G51" i="18"/>
  <c r="H51" i="18" s="1" a="1"/>
  <c r="H51" i="18" s="1"/>
  <c r="G52" i="18"/>
  <c r="G53" i="18"/>
  <c r="G54" i="18"/>
  <c r="H54" i="18" s="1" a="1"/>
  <c r="H54" i="18" s="1"/>
  <c r="G55" i="18"/>
  <c r="H55" i="18" s="1" a="1"/>
  <c r="H55" i="18" s="1"/>
  <c r="G56" i="18"/>
  <c r="H56" i="18" s="1" a="1"/>
  <c r="H56" i="18" s="1"/>
  <c r="G57" i="18"/>
  <c r="H57" i="18" s="1" a="1"/>
  <c r="H57" i="18" s="1"/>
  <c r="G58" i="18"/>
  <c r="H58" i="18" s="1" a="1"/>
  <c r="H58" i="18" s="1"/>
  <c r="G59" i="18"/>
  <c r="H59" i="18" s="1" a="1"/>
  <c r="H59" i="18" s="1"/>
  <c r="G60" i="18"/>
  <c r="G61" i="18"/>
  <c r="G62" i="18"/>
  <c r="H62" i="18" s="1" a="1"/>
  <c r="H62" i="18" s="1"/>
  <c r="G63" i="18"/>
  <c r="H63" i="18" s="1" a="1"/>
  <c r="H63" i="18" s="1"/>
  <c r="G64" i="18"/>
  <c r="H64" i="18" s="1" a="1"/>
  <c r="H64" i="18" s="1"/>
  <c r="G65" i="18"/>
  <c r="H65" i="18" s="1" a="1"/>
  <c r="H65" i="18" s="1"/>
  <c r="G66" i="18"/>
  <c r="H66" i="18" s="1" a="1"/>
  <c r="H66" i="18" s="1"/>
  <c r="G67" i="18"/>
  <c r="H67" i="18" s="1" a="1"/>
  <c r="H67" i="18" s="1"/>
  <c r="G68" i="18"/>
  <c r="G69" i="18"/>
  <c r="H69" i="18" s="1" a="1"/>
  <c r="H69" i="18" s="1"/>
  <c r="G70" i="18"/>
  <c r="H70" i="18" s="1" a="1"/>
  <c r="H70" i="18" s="1"/>
  <c r="G71" i="18"/>
  <c r="H71" i="18" s="1" a="1"/>
  <c r="H71" i="18" s="1"/>
  <c r="G72" i="18"/>
  <c r="H72" i="18" s="1" a="1"/>
  <c r="H72" i="18" s="1"/>
  <c r="G73" i="18"/>
  <c r="H73" i="18" s="1" a="1"/>
  <c r="H73" i="18" s="1"/>
  <c r="G74" i="18"/>
  <c r="H74" i="18" s="1" a="1"/>
  <c r="H74" i="18" s="1"/>
  <c r="G75" i="18"/>
  <c r="H75" i="18" s="1" a="1"/>
  <c r="H75" i="18" s="1"/>
  <c r="G76" i="18"/>
  <c r="G77" i="18"/>
  <c r="H77" i="18" s="1" a="1"/>
  <c r="H77" i="18" s="1"/>
  <c r="G78" i="18"/>
  <c r="H78" i="18" s="1" a="1"/>
  <c r="H78" i="18" s="1"/>
  <c r="G79" i="18"/>
  <c r="H79" i="18" s="1" a="1"/>
  <c r="H79" i="18" s="1"/>
  <c r="G80" i="18"/>
  <c r="H80" i="18" s="1" a="1"/>
  <c r="H80" i="18" s="1"/>
  <c r="G81" i="18"/>
  <c r="H81" i="18" s="1" a="1"/>
  <c r="H81" i="18" s="1"/>
  <c r="G82" i="18"/>
  <c r="H82" i="18" s="1" a="1"/>
  <c r="H82" i="18" s="1"/>
  <c r="G83" i="18"/>
  <c r="H83" i="18" s="1" a="1"/>
  <c r="H83" i="18" s="1"/>
  <c r="G3" i="18"/>
  <c r="H126" i="13"/>
  <c r="G69" i="10"/>
  <c r="H69" i="10" s="1" a="1"/>
  <c r="H69" i="10" s="1"/>
  <c r="G68" i="10"/>
  <c r="H68" i="10" s="1" a="1"/>
  <c r="H68" i="10" s="1"/>
  <c r="G67" i="10"/>
  <c r="H67" i="10" s="1" a="1"/>
  <c r="H67" i="10" s="1"/>
  <c r="G66" i="10"/>
  <c r="H66" i="10" s="1" a="1"/>
  <c r="H66" i="10" s="1"/>
  <c r="G65" i="10"/>
  <c r="H65" i="10" s="1" a="1"/>
  <c r="H65" i="10" s="1"/>
  <c r="G64" i="10"/>
  <c r="H64" i="10" s="1" a="1"/>
  <c r="H64" i="10" s="1"/>
  <c r="G63" i="10"/>
  <c r="H63" i="10" s="1" a="1"/>
  <c r="H63" i="10" s="1"/>
  <c r="G62" i="10"/>
  <c r="H62" i="10" s="1" a="1"/>
  <c r="H62" i="10" s="1"/>
  <c r="G61" i="10"/>
  <c r="H61" i="10" s="1" a="1"/>
  <c r="H61" i="10" s="1"/>
  <c r="G60" i="10"/>
  <c r="H60" i="10" s="1" a="1"/>
  <c r="H60" i="10" s="1"/>
  <c r="G59" i="10"/>
  <c r="G58" i="10"/>
  <c r="H58" i="10" s="1" a="1"/>
  <c r="H58" i="10" s="1"/>
  <c r="G57" i="10"/>
  <c r="H57" i="10" s="1" a="1"/>
  <c r="H57" i="10" s="1"/>
  <c r="G56" i="10"/>
  <c r="H56" i="10" s="1" a="1"/>
  <c r="H56" i="10" s="1"/>
  <c r="G55" i="10"/>
  <c r="H55" i="10" s="1" a="1"/>
  <c r="H55" i="10" s="1"/>
  <c r="G54" i="10"/>
  <c r="H54" i="10" s="1" a="1"/>
  <c r="H54" i="10" s="1"/>
  <c r="G53" i="10"/>
  <c r="H53" i="10" s="1" a="1"/>
  <c r="H53" i="10" s="1"/>
  <c r="G52" i="10"/>
  <c r="H52" i="10" s="1" a="1"/>
  <c r="H52" i="10" s="1"/>
  <c r="G51" i="10"/>
  <c r="H51" i="10" s="1" a="1"/>
  <c r="H51" i="10" s="1"/>
  <c r="G50" i="10"/>
  <c r="H50" i="10" s="1" a="1"/>
  <c r="H50" i="10" s="1"/>
  <c r="G49" i="10"/>
  <c r="H49" i="10" s="1" a="1"/>
  <c r="H49" i="10" s="1"/>
  <c r="G48" i="10"/>
  <c r="H48" i="10" s="1" a="1"/>
  <c r="H48" i="10" s="1"/>
  <c r="G47" i="10"/>
  <c r="H47" i="10" s="1" a="1"/>
  <c r="H47" i="10" s="1"/>
  <c r="G46" i="10"/>
  <c r="H46" i="10" s="1" a="1"/>
  <c r="H46" i="10" s="1"/>
  <c r="G45" i="10"/>
  <c r="H45" i="10" s="1" a="1"/>
  <c r="H45" i="10" s="1"/>
  <c r="G44" i="10"/>
  <c r="H44" i="10" s="1" a="1"/>
  <c r="H44" i="10" s="1"/>
  <c r="G42" i="10"/>
  <c r="H42" i="10" s="1" a="1"/>
  <c r="H42" i="10" s="1"/>
  <c r="G41" i="10"/>
  <c r="H41" i="10" s="1" a="1"/>
  <c r="H41" i="10" s="1"/>
  <c r="G40" i="10"/>
  <c r="H40" i="10" s="1" a="1"/>
  <c r="H40" i="10" s="1"/>
  <c r="G39" i="10"/>
  <c r="H39" i="10" s="1" a="1"/>
  <c r="H39" i="10" s="1"/>
  <c r="G38" i="10"/>
  <c r="H38" i="10" s="1" a="1"/>
  <c r="H38" i="10" s="1"/>
  <c r="G37" i="10"/>
  <c r="H37" i="10" s="1" a="1"/>
  <c r="H37" i="10" s="1"/>
  <c r="G36" i="10"/>
  <c r="H36" i="10" s="1" a="1"/>
  <c r="H36" i="10" s="1"/>
  <c r="G34" i="10"/>
  <c r="H34" i="10" s="1" a="1"/>
  <c r="H34" i="10" s="1"/>
  <c r="G33" i="10"/>
  <c r="H33" i="10" s="1" a="1"/>
  <c r="H33" i="10" s="1"/>
  <c r="G32" i="10"/>
  <c r="H32" i="10" s="1" a="1"/>
  <c r="H32" i="10" s="1"/>
  <c r="G31" i="10"/>
  <c r="H31" i="10" s="1" a="1"/>
  <c r="H31" i="10" s="1"/>
  <c r="G29" i="10"/>
  <c r="H29" i="10" s="1" a="1"/>
  <c r="H29" i="10" s="1"/>
  <c r="G28" i="10"/>
  <c r="H28" i="10" s="1" a="1"/>
  <c r="H28" i="10" s="1"/>
  <c r="G27" i="10"/>
  <c r="H27" i="10" s="1" a="1"/>
  <c r="H27" i="10" s="1"/>
  <c r="G26" i="10"/>
  <c r="H26" i="10" s="1" a="1"/>
  <c r="H26" i="10" s="1"/>
  <c r="G25" i="10"/>
  <c r="H25" i="10" s="1" a="1"/>
  <c r="H25" i="10" s="1"/>
  <c r="G24" i="10"/>
  <c r="H24" i="10" s="1" a="1"/>
  <c r="H24" i="10" s="1"/>
  <c r="G23" i="10"/>
  <c r="H23" i="10" s="1" a="1"/>
  <c r="H23" i="10" s="1"/>
  <c r="G22" i="10"/>
  <c r="H22" i="10" s="1" a="1"/>
  <c r="H22" i="10" s="1"/>
  <c r="G21" i="10"/>
  <c r="H21" i="10" s="1" a="1"/>
  <c r="H21" i="10" s="1"/>
  <c r="G20" i="10"/>
  <c r="H20" i="10" s="1" a="1"/>
  <c r="H20" i="10" s="1"/>
  <c r="G19" i="10"/>
  <c r="H19" i="10" s="1" a="1"/>
  <c r="H19" i="10" s="1"/>
  <c r="G18" i="10"/>
  <c r="H18" i="10" s="1" a="1"/>
  <c r="H18" i="10" s="1"/>
  <c r="G17" i="10"/>
  <c r="H17" i="10" s="1" a="1"/>
  <c r="H17" i="10" s="1"/>
  <c r="G16" i="10"/>
  <c r="H16" i="10" s="1" a="1"/>
  <c r="H16" i="10" s="1"/>
  <c r="G15" i="10"/>
  <c r="H15" i="10" s="1" a="1"/>
  <c r="H15" i="10" s="1"/>
  <c r="G14" i="10"/>
  <c r="H14" i="10" s="1" a="1"/>
  <c r="H14" i="10" s="1"/>
  <c r="G13" i="10"/>
  <c r="H13" i="10" s="1" a="1"/>
  <c r="H13" i="10" s="1"/>
  <c r="G12" i="10"/>
  <c r="H12" i="10" s="1" a="1"/>
  <c r="H12" i="10" s="1"/>
  <c r="G11" i="10"/>
  <c r="H11" i="10" s="1" a="1"/>
  <c r="H11" i="10" s="1"/>
  <c r="G10" i="10"/>
  <c r="H10" i="10" s="1" a="1"/>
  <c r="H10" i="10" s="1"/>
  <c r="G9" i="10"/>
  <c r="H9" i="10" s="1" a="1"/>
  <c r="H9" i="10" s="1"/>
  <c r="G8" i="10"/>
  <c r="H8" i="10" s="1" a="1"/>
  <c r="H8" i="10" s="1"/>
  <c r="G7" i="10"/>
  <c r="H7" i="10" s="1" a="1"/>
  <c r="H7" i="10" s="1"/>
  <c r="G6" i="10"/>
  <c r="H6" i="10" s="1" a="1"/>
  <c r="H6" i="10" s="1"/>
  <c r="G5" i="10"/>
  <c r="H5" i="10" s="1" a="1"/>
  <c r="H5" i="10" s="1"/>
  <c r="H30" i="10" a="1"/>
  <c r="H30" i="10" s="1"/>
  <c r="H35" i="10" a="1"/>
  <c r="H35" i="10" s="1"/>
  <c r="H43" i="10" a="1"/>
  <c r="H43" i="10" s="1"/>
  <c r="H59" i="10" a="1"/>
  <c r="H59" i="10" s="1"/>
  <c r="G4" i="10"/>
  <c r="H4" i="10" s="1" a="1"/>
  <c r="H4" i="10" s="1"/>
  <c r="G3" i="10"/>
  <c r="H3" i="10" s="1" a="1"/>
  <c r="H3" i="10" s="1"/>
  <c r="H73" i="10" s="1"/>
  <c r="F2" i="19" s="1"/>
  <c r="G4" i="13"/>
  <c r="H4" i="13" s="1" a="1"/>
  <c r="H4" i="13" s="1"/>
  <c r="G5" i="13"/>
  <c r="G6" i="13"/>
  <c r="G7" i="13"/>
  <c r="H7" i="13" s="1" a="1"/>
  <c r="H7" i="13" s="1"/>
  <c r="G8" i="13"/>
  <c r="H8" i="13" s="1" a="1"/>
  <c r="H8" i="13" s="1"/>
  <c r="G9" i="13"/>
  <c r="H9" i="13" s="1" a="1"/>
  <c r="H9" i="13" s="1"/>
  <c r="G10" i="13"/>
  <c r="H10" i="13" s="1" a="1"/>
  <c r="H10" i="13" s="1"/>
  <c r="G11" i="13"/>
  <c r="H11" i="13" s="1" a="1"/>
  <c r="H11" i="13" s="1"/>
  <c r="G12" i="13"/>
  <c r="H12" i="13" s="1" a="1"/>
  <c r="H12" i="13" s="1"/>
  <c r="G13" i="13"/>
  <c r="H13" i="13" s="1" a="1"/>
  <c r="H13" i="13" s="1"/>
  <c r="G14" i="13"/>
  <c r="G15" i="13"/>
  <c r="H15" i="13" s="1" a="1"/>
  <c r="H15" i="13" s="1"/>
  <c r="G16" i="13"/>
  <c r="H16" i="13" s="1" a="1"/>
  <c r="H16" i="13" s="1"/>
  <c r="G17" i="13"/>
  <c r="G18" i="13"/>
  <c r="H18" i="13" s="1" a="1"/>
  <c r="H18" i="13" s="1"/>
  <c r="G19" i="13"/>
  <c r="H19" i="13" s="1" a="1"/>
  <c r="H19" i="13" s="1"/>
  <c r="G20" i="13"/>
  <c r="H20" i="13" s="1" a="1"/>
  <c r="H20" i="13" s="1"/>
  <c r="G21" i="13"/>
  <c r="H21" i="13" s="1" a="1"/>
  <c r="H21" i="13" s="1"/>
  <c r="G22" i="13"/>
  <c r="G23" i="13"/>
  <c r="H23" i="13" s="1" a="1"/>
  <c r="H23" i="13" s="1"/>
  <c r="G24" i="13"/>
  <c r="H24" i="13" s="1" a="1"/>
  <c r="H24" i="13" s="1"/>
  <c r="G25" i="13"/>
  <c r="G26" i="13"/>
  <c r="H26" i="13" s="1" a="1"/>
  <c r="H26" i="13" s="1"/>
  <c r="G27" i="13"/>
  <c r="H27" i="13" s="1" a="1"/>
  <c r="H27" i="13" s="1"/>
  <c r="G28" i="13"/>
  <c r="H28" i="13" s="1" a="1"/>
  <c r="H28" i="13" s="1"/>
  <c r="G29" i="13"/>
  <c r="H29" i="13" s="1" a="1"/>
  <c r="H29" i="13" s="1"/>
  <c r="G30" i="13"/>
  <c r="G31" i="13"/>
  <c r="H31" i="13" s="1" a="1"/>
  <c r="H31" i="13" s="1"/>
  <c r="G32" i="13"/>
  <c r="H32" i="13" s="1" a="1"/>
  <c r="H32" i="13" s="1"/>
  <c r="G33" i="13"/>
  <c r="H33" i="13" s="1" a="1"/>
  <c r="H33" i="13" s="1"/>
  <c r="G34" i="13"/>
  <c r="H34" i="13" s="1" a="1"/>
  <c r="H34" i="13" s="1"/>
  <c r="G35" i="13"/>
  <c r="H35" i="13" s="1" a="1"/>
  <c r="H35" i="13" s="1"/>
  <c r="G36" i="13"/>
  <c r="H36" i="13" s="1" a="1"/>
  <c r="H36" i="13" s="1"/>
  <c r="G37" i="13"/>
  <c r="H37" i="13" s="1" a="1"/>
  <c r="H37" i="13" s="1"/>
  <c r="G38" i="13"/>
  <c r="G39" i="13"/>
  <c r="H39" i="13" s="1" a="1"/>
  <c r="H39" i="13" s="1"/>
  <c r="G40" i="13"/>
  <c r="H40" i="13" s="1" a="1"/>
  <c r="H40" i="13" s="1"/>
  <c r="G41" i="13"/>
  <c r="H41" i="13" s="1" a="1"/>
  <c r="H41" i="13" s="1"/>
  <c r="G42" i="13"/>
  <c r="H42" i="13" s="1" a="1"/>
  <c r="H42" i="13" s="1"/>
  <c r="G43" i="13"/>
  <c r="H43" i="13" s="1" a="1"/>
  <c r="H43" i="13" s="1"/>
  <c r="G44" i="13"/>
  <c r="H44" i="13" s="1" a="1"/>
  <c r="H44" i="13" s="1"/>
  <c r="G45" i="13"/>
  <c r="H45" i="13" s="1" a="1"/>
  <c r="H45" i="13" s="1"/>
  <c r="G46" i="13"/>
  <c r="G47" i="13"/>
  <c r="H47" i="13" s="1" a="1"/>
  <c r="H47" i="13" s="1"/>
  <c r="G48" i="13"/>
  <c r="H48" i="13" s="1" a="1"/>
  <c r="H48" i="13" s="1"/>
  <c r="G49" i="13"/>
  <c r="H49" i="13" s="1" a="1"/>
  <c r="H49" i="13" s="1"/>
  <c r="G50" i="13"/>
  <c r="H50" i="13" s="1" a="1"/>
  <c r="H50" i="13" s="1"/>
  <c r="G51" i="13"/>
  <c r="H51" i="13" s="1" a="1"/>
  <c r="H51" i="13" s="1"/>
  <c r="G52" i="13"/>
  <c r="H52" i="13" s="1" a="1"/>
  <c r="H52" i="13" s="1"/>
  <c r="G53" i="13"/>
  <c r="H53" i="13" s="1" a="1"/>
  <c r="H53" i="13" s="1"/>
  <c r="G54" i="13"/>
  <c r="G55" i="13"/>
  <c r="H55" i="13" s="1" a="1"/>
  <c r="H55" i="13" s="1"/>
  <c r="G56" i="13"/>
  <c r="H56" i="13" s="1" a="1"/>
  <c r="H56" i="13" s="1"/>
  <c r="G57" i="13"/>
  <c r="H57" i="13" s="1" a="1"/>
  <c r="H57" i="13" s="1"/>
  <c r="G58" i="13"/>
  <c r="H58" i="13" s="1" a="1"/>
  <c r="H58" i="13" s="1"/>
  <c r="G59" i="13"/>
  <c r="H59" i="13" s="1" a="1"/>
  <c r="H59" i="13" s="1"/>
  <c r="G60" i="13"/>
  <c r="H60" i="13" s="1" a="1"/>
  <c r="H60" i="13" s="1"/>
  <c r="G61" i="13"/>
  <c r="H61" i="13" s="1" a="1"/>
  <c r="H61" i="13" s="1"/>
  <c r="G62" i="13"/>
  <c r="G63" i="13"/>
  <c r="H63" i="13" s="1" a="1"/>
  <c r="H63" i="13" s="1"/>
  <c r="G64" i="13"/>
  <c r="H64" i="13" s="1" a="1"/>
  <c r="H64" i="13" s="1"/>
  <c r="G65" i="13"/>
  <c r="H65" i="13" s="1" a="1"/>
  <c r="H65" i="13" s="1"/>
  <c r="G66" i="13"/>
  <c r="H66" i="13" s="1" a="1"/>
  <c r="H66" i="13" s="1"/>
  <c r="G67" i="13"/>
  <c r="H67" i="13" s="1" a="1"/>
  <c r="H67" i="13" s="1"/>
  <c r="G68" i="13"/>
  <c r="H68" i="13" s="1" a="1"/>
  <c r="H68" i="13" s="1"/>
  <c r="G69" i="13"/>
  <c r="H69" i="13" s="1" a="1"/>
  <c r="H69" i="13" s="1"/>
  <c r="G70" i="13"/>
  <c r="G71" i="13"/>
  <c r="H71" i="13" s="1" a="1"/>
  <c r="H71" i="13" s="1"/>
  <c r="G72" i="13"/>
  <c r="H72" i="13" s="1" a="1"/>
  <c r="H72" i="13" s="1"/>
  <c r="G73" i="13"/>
  <c r="H73" i="13" s="1" a="1"/>
  <c r="H73" i="13" s="1"/>
  <c r="G74" i="13"/>
  <c r="H74" i="13" s="1" a="1"/>
  <c r="H74" i="13" s="1"/>
  <c r="G75" i="13"/>
  <c r="H75" i="13" s="1" a="1"/>
  <c r="H75" i="13" s="1"/>
  <c r="G76" i="13"/>
  <c r="H76" i="13" s="1" a="1"/>
  <c r="H76" i="13" s="1"/>
  <c r="G77" i="13"/>
  <c r="H77" i="13" s="1" a="1"/>
  <c r="H77" i="13" s="1"/>
  <c r="G78" i="13"/>
  <c r="G79" i="13"/>
  <c r="H79" i="13" s="1" a="1"/>
  <c r="H79" i="13" s="1"/>
  <c r="G80" i="13"/>
  <c r="H80" i="13" s="1" a="1"/>
  <c r="H80" i="13" s="1"/>
  <c r="G81" i="13"/>
  <c r="G82" i="13"/>
  <c r="H82" i="13" s="1" a="1"/>
  <c r="H82" i="13" s="1"/>
  <c r="G83" i="13"/>
  <c r="H83" i="13" s="1" a="1"/>
  <c r="H83" i="13" s="1"/>
  <c r="G84" i="13"/>
  <c r="H84" i="13" s="1" a="1"/>
  <c r="H84" i="13" s="1"/>
  <c r="G85" i="13"/>
  <c r="H85" i="13" s="1" a="1"/>
  <c r="H85" i="13" s="1"/>
  <c r="G86" i="13"/>
  <c r="G87" i="13"/>
  <c r="H87" i="13" s="1" a="1"/>
  <c r="H87" i="13" s="1"/>
  <c r="G88" i="13"/>
  <c r="H88" i="13" s="1" a="1"/>
  <c r="H88" i="13" s="1"/>
  <c r="G89" i="13"/>
  <c r="H89" i="13" s="1" a="1"/>
  <c r="H89" i="13" s="1"/>
  <c r="G90" i="13"/>
  <c r="H90" i="13" s="1" a="1"/>
  <c r="H90" i="13" s="1"/>
  <c r="G91" i="13"/>
  <c r="H91" i="13" s="1" a="1"/>
  <c r="H91" i="13" s="1"/>
  <c r="G92" i="13"/>
  <c r="H92" i="13" s="1" a="1"/>
  <c r="H92" i="13" s="1"/>
  <c r="G93" i="13"/>
  <c r="H93" i="13" s="1" a="1"/>
  <c r="H93" i="13" s="1"/>
  <c r="G94" i="13"/>
  <c r="G95" i="13"/>
  <c r="H95" i="13" s="1" a="1"/>
  <c r="H95" i="13" s="1"/>
  <c r="G96" i="13"/>
  <c r="H96" i="13" s="1" a="1"/>
  <c r="H96" i="13" s="1"/>
  <c r="G97" i="13"/>
  <c r="H97" i="13" s="1" a="1"/>
  <c r="H97" i="13" s="1"/>
  <c r="G98" i="13"/>
  <c r="H98" i="13" s="1" a="1"/>
  <c r="H98" i="13" s="1"/>
  <c r="G99" i="13"/>
  <c r="H99" i="13" s="1" a="1"/>
  <c r="H99" i="13" s="1"/>
  <c r="G100" i="13"/>
  <c r="H100" i="13" s="1" a="1"/>
  <c r="H100" i="13" s="1"/>
  <c r="G101" i="13"/>
  <c r="H101" i="13" s="1" a="1"/>
  <c r="H101" i="13" s="1"/>
  <c r="G102" i="13"/>
  <c r="G103" i="13"/>
  <c r="G104" i="13"/>
  <c r="H104" i="13" s="1" a="1"/>
  <c r="H104" i="13" s="1"/>
  <c r="G105" i="13"/>
  <c r="H105" i="13" s="1" a="1"/>
  <c r="H105" i="13" s="1"/>
  <c r="G106" i="13"/>
  <c r="H106" i="13" s="1" a="1"/>
  <c r="H106" i="13" s="1"/>
  <c r="G107" i="13"/>
  <c r="H107" i="13" s="1" a="1"/>
  <c r="H107" i="13" s="1"/>
  <c r="G108" i="13"/>
  <c r="H108" i="13" s="1" a="1"/>
  <c r="H108" i="13" s="1"/>
  <c r="G109" i="13"/>
  <c r="H109" i="13" s="1" a="1"/>
  <c r="H109" i="13" s="1"/>
  <c r="G110" i="13"/>
  <c r="G111" i="13"/>
  <c r="H111" i="13" s="1" a="1"/>
  <c r="H111" i="13" s="1"/>
  <c r="G112" i="13"/>
  <c r="H112" i="13" s="1" a="1"/>
  <c r="H112" i="13" s="1"/>
  <c r="G113" i="13"/>
  <c r="H113" i="13" s="1" a="1"/>
  <c r="H113" i="13" s="1"/>
  <c r="G114" i="13"/>
  <c r="H114" i="13" s="1" a="1"/>
  <c r="H114" i="13" s="1"/>
  <c r="G115" i="13"/>
  <c r="H115" i="13" s="1" a="1"/>
  <c r="H115" i="13" s="1"/>
  <c r="G116" i="13"/>
  <c r="H116" i="13" s="1" a="1"/>
  <c r="H116" i="13" s="1"/>
  <c r="G117" i="13"/>
  <c r="H117" i="13" s="1" a="1"/>
  <c r="H117" i="13" s="1"/>
  <c r="G118" i="13"/>
  <c r="H118" i="13" s="1" a="1"/>
  <c r="H118" i="13" s="1"/>
  <c r="G119" i="13"/>
  <c r="H119" i="13" s="1" a="1"/>
  <c r="H119" i="13" s="1"/>
  <c r="G120" i="13"/>
  <c r="H120" i="13" s="1" a="1"/>
  <c r="H120" i="13" s="1"/>
  <c r="G3" i="13"/>
  <c r="H61" i="18" a="1"/>
  <c r="H61" i="18" s="1"/>
  <c r="H6" i="18" a="1"/>
  <c r="H6" i="18" s="1"/>
  <c r="H44" i="18" a="1"/>
  <c r="H44" i="18" s="1"/>
  <c r="H36" i="18" a="1"/>
  <c r="H36" i="18" s="1"/>
  <c r="H28" i="18" a="1"/>
  <c r="H28" i="18" s="1"/>
  <c r="H68" i="18" a="1"/>
  <c r="H68" i="18" s="1"/>
  <c r="H8" i="18" a="1"/>
  <c r="H8" i="18" s="1"/>
  <c r="H48" i="18" a="1"/>
  <c r="H48" i="18" s="1"/>
  <c r="H12" i="18" a="1"/>
  <c r="H12" i="18" s="1"/>
  <c r="H14" i="18" a="1"/>
  <c r="H14" i="18" s="1"/>
  <c r="H53" i="18" a="1"/>
  <c r="H53" i="18" s="1"/>
  <c r="H60" i="18" a="1"/>
  <c r="H60" i="18" s="1"/>
  <c r="H52" i="18" a="1"/>
  <c r="H52" i="18" s="1"/>
  <c r="H21" i="18" a="1"/>
  <c r="H21" i="18" s="1"/>
  <c r="H20" i="18" a="1"/>
  <c r="H20" i="18" s="1"/>
  <c r="H29" i="18" a="1"/>
  <c r="H29" i="18" s="1"/>
  <c r="H3" i="18" a="1"/>
  <c r="H3" i="18" s="1"/>
  <c r="H4" i="18" a="1"/>
  <c r="H4" i="18" s="1"/>
  <c r="H5" i="18" a="1"/>
  <c r="H5" i="18" s="1"/>
  <c r="H76" i="18" a="1"/>
  <c r="H76" i="18" s="1"/>
  <c r="H22" i="17" a="1"/>
  <c r="H22" i="17" s="1"/>
  <c r="H12" i="17" a="1"/>
  <c r="H12" i="17" s="1"/>
  <c r="H28" i="17" a="1"/>
  <c r="H28" i="17" s="1"/>
  <c r="H24" i="17" a="1"/>
  <c r="H24" i="17" s="1"/>
  <c r="H29" i="17" a="1"/>
  <c r="H29" i="17" s="1"/>
  <c r="H17" i="17" a="1"/>
  <c r="H17" i="17" s="1"/>
  <c r="H14" i="17" a="1"/>
  <c r="H14" i="17" s="1"/>
  <c r="H8" i="17" a="1"/>
  <c r="H8" i="17" s="1"/>
  <c r="H6" i="17" a="1"/>
  <c r="H6" i="17" s="1"/>
  <c r="H16" i="17" a="1"/>
  <c r="H16" i="17" s="1"/>
  <c r="H27" i="17" a="1"/>
  <c r="H27" i="17" s="1"/>
  <c r="H20" i="17" a="1"/>
  <c r="H20" i="17" s="1"/>
  <c r="H9" i="17" a="1"/>
  <c r="H9" i="17" s="1"/>
  <c r="H30" i="17" a="1"/>
  <c r="H30" i="17" s="1"/>
  <c r="H13" i="17" a="1"/>
  <c r="H13" i="17" s="1"/>
  <c r="H7" i="17" a="1"/>
  <c r="H7" i="17" s="1"/>
  <c r="H5" i="16" a="1"/>
  <c r="H5" i="16" s="1"/>
  <c r="H7" i="16" a="1"/>
  <c r="H7" i="16" s="1"/>
  <c r="H5" i="15" a="1"/>
  <c r="H5" i="15" s="1"/>
  <c r="H15" i="15" a="1"/>
  <c r="H15" i="15" s="1"/>
  <c r="H14" i="15" a="1"/>
  <c r="H14" i="15" s="1"/>
  <c r="H17" i="15" a="1"/>
  <c r="H17" i="15" s="1"/>
  <c r="H13" i="15" a="1"/>
  <c r="H13" i="15" s="1"/>
  <c r="H11" i="15" a="1"/>
  <c r="H11" i="15" s="1"/>
  <c r="H4" i="15" a="1"/>
  <c r="H4" i="15" s="1"/>
  <c r="H7" i="15" a="1"/>
  <c r="H7" i="15" s="1"/>
  <c r="H20" i="15" a="1"/>
  <c r="H20" i="15" s="1"/>
  <c r="H8" i="15" a="1"/>
  <c r="H8" i="15" s="1"/>
  <c r="H19" i="15" a="1"/>
  <c r="H19" i="15" s="1"/>
  <c r="H16" i="15" a="1"/>
  <c r="H16" i="15" s="1"/>
  <c r="H9" i="15" a="1"/>
  <c r="H9" i="15" s="1"/>
  <c r="H6" i="15" a="1"/>
  <c r="H6" i="15" s="1"/>
  <c r="H4" i="14" a="1"/>
  <c r="H4" i="14" s="1"/>
  <c r="H5" i="14" a="1"/>
  <c r="H5" i="14" s="1"/>
  <c r="H6" i="14" a="1"/>
  <c r="H6" i="14" s="1"/>
  <c r="H7" i="14" a="1"/>
  <c r="H7" i="14" s="1"/>
  <c r="H10" i="14" a="1"/>
  <c r="H10" i="14" s="1"/>
  <c r="H11" i="14" a="1"/>
  <c r="H11" i="14" s="1"/>
  <c r="H12" i="14" a="1"/>
  <c r="H12" i="14" s="1"/>
  <c r="H13" i="14" a="1"/>
  <c r="H13" i="14" s="1"/>
  <c r="H14" i="14" a="1"/>
  <c r="H14" i="14" s="1"/>
  <c r="H15" i="14" a="1"/>
  <c r="H15" i="14" s="1"/>
  <c r="H18" i="14" a="1"/>
  <c r="H18" i="14" s="1"/>
  <c r="H19" i="14" a="1"/>
  <c r="H19" i="14" s="1"/>
  <c r="H20" i="14" a="1"/>
  <c r="H20" i="14" s="1"/>
  <c r="H21" i="14" a="1"/>
  <c r="H21" i="14" s="1"/>
  <c r="H22" i="14" a="1"/>
  <c r="H22" i="14" s="1"/>
  <c r="H23" i="14" a="1"/>
  <c r="H23" i="14" s="1"/>
  <c r="H26" i="14" a="1"/>
  <c r="H26" i="14" s="1"/>
  <c r="H27" i="14" a="1"/>
  <c r="H27" i="14" s="1"/>
  <c r="H28" i="14" a="1"/>
  <c r="H28" i="14" s="1"/>
  <c r="H29" i="14" a="1"/>
  <c r="H29" i="14" s="1"/>
  <c r="H30" i="14" a="1"/>
  <c r="H30" i="14" s="1"/>
  <c r="H31" i="14" a="1"/>
  <c r="H31" i="14" s="1"/>
  <c r="H32" i="14" a="1"/>
  <c r="H32" i="14" s="1"/>
  <c r="H34" i="14" a="1"/>
  <c r="H34" i="14" s="1"/>
  <c r="H35" i="14" a="1"/>
  <c r="H35" i="14" s="1"/>
  <c r="H36" i="14" a="1"/>
  <c r="H36" i="14" s="1"/>
  <c r="H37" i="14" a="1"/>
  <c r="H37" i="14" s="1"/>
  <c r="H38" i="14" a="1"/>
  <c r="H38" i="14" s="1"/>
  <c r="H39" i="14" a="1"/>
  <c r="H39" i="14"/>
  <c r="H40" i="14" a="1"/>
  <c r="H40" i="14" s="1"/>
  <c r="H41" i="14" a="1"/>
  <c r="H41" i="14" s="1"/>
  <c r="H42" i="14" a="1"/>
  <c r="H42" i="14" s="1"/>
  <c r="H43" i="14" a="1"/>
  <c r="H43" i="14" s="1"/>
  <c r="H44" i="14" a="1"/>
  <c r="H44" i="14" s="1"/>
  <c r="H45" i="14" a="1"/>
  <c r="H45" i="14" s="1"/>
  <c r="H46" i="14" a="1"/>
  <c r="H46" i="14" s="1"/>
  <c r="H47" i="14" a="1"/>
  <c r="H47" i="14" s="1"/>
  <c r="H48" i="14" a="1"/>
  <c r="H48" i="14" s="1"/>
  <c r="H49" i="14" a="1"/>
  <c r="H49" i="14" s="1"/>
  <c r="H50" i="14" a="1"/>
  <c r="H50" i="14" s="1"/>
  <c r="H51" i="14" a="1"/>
  <c r="H51" i="14" s="1"/>
  <c r="H52" i="14" a="1"/>
  <c r="H52" i="14" s="1"/>
  <c r="H53" i="14" a="1"/>
  <c r="H53" i="14" s="1"/>
  <c r="H54" i="14" a="1"/>
  <c r="H54" i="14" s="1"/>
  <c r="H55" i="14" a="1"/>
  <c r="H55" i="14"/>
  <c r="H56" i="14" a="1"/>
  <c r="H56" i="14" s="1"/>
  <c r="H58" i="14" a="1"/>
  <c r="H58" i="14" s="1"/>
  <c r="H3" i="14" a="1"/>
  <c r="H3" i="14" s="1"/>
  <c r="H5" i="13" a="1"/>
  <c r="H5" i="13" s="1"/>
  <c r="H6" i="13" a="1"/>
  <c r="H6" i="13" s="1"/>
  <c r="H14" i="13" a="1"/>
  <c r="H14" i="13" s="1"/>
  <c r="H17" i="13" a="1"/>
  <c r="H17" i="13" s="1"/>
  <c r="H22" i="13" a="1"/>
  <c r="H22" i="13" s="1"/>
  <c r="H25" i="13" a="1"/>
  <c r="H25" i="13" s="1"/>
  <c r="H30" i="13" a="1"/>
  <c r="H30" i="13" s="1"/>
  <c r="H38" i="13" a="1"/>
  <c r="H38" i="13" s="1"/>
  <c r="H46" i="13" a="1"/>
  <c r="H46" i="13" s="1"/>
  <c r="H54" i="13" a="1"/>
  <c r="H54" i="13" s="1"/>
  <c r="H62" i="13" a="1"/>
  <c r="H62" i="13" s="1"/>
  <c r="H70" i="13" a="1"/>
  <c r="H70" i="13" s="1"/>
  <c r="H78" i="13" a="1"/>
  <c r="H78" i="13" s="1"/>
  <c r="H81" i="13" a="1"/>
  <c r="H81" i="13" s="1"/>
  <c r="H86" i="13" a="1"/>
  <c r="H86" i="13" s="1"/>
  <c r="H94" i="13" a="1"/>
  <c r="H94" i="13" s="1"/>
  <c r="H102" i="13" a="1"/>
  <c r="H102" i="13" s="1"/>
  <c r="H103" i="13" a="1"/>
  <c r="H103" i="13" s="1"/>
  <c r="H110" i="13" a="1"/>
  <c r="H110" i="13" s="1"/>
  <c r="H4" i="11" a="1"/>
  <c r="H4" i="11" s="1"/>
  <c r="H5" i="11" a="1"/>
  <c r="H5" i="11" s="1"/>
  <c r="H6" i="11" a="1"/>
  <c r="H6" i="11" s="1"/>
  <c r="H7" i="11" a="1"/>
  <c r="H7" i="11" s="1"/>
  <c r="H10" i="11" a="1"/>
  <c r="H10" i="11" s="1"/>
  <c r="H11" i="11" a="1"/>
  <c r="H11" i="11" s="1"/>
  <c r="H12" i="11" a="1"/>
  <c r="H12" i="11" s="1"/>
  <c r="H13" i="11" a="1"/>
  <c r="H13" i="11" s="1"/>
  <c r="H14" i="11" a="1"/>
  <c r="H14" i="11" s="1"/>
  <c r="H15" i="11" a="1"/>
  <c r="H15" i="11" s="1"/>
  <c r="H3" i="11" a="1"/>
  <c r="H3" i="11" s="1"/>
  <c r="H18" i="11" s="1"/>
  <c r="H4" i="12" a="1"/>
  <c r="H4" i="12" s="1"/>
  <c r="H5" i="12" a="1"/>
  <c r="H5" i="12" s="1"/>
  <c r="H6" i="12" a="1"/>
  <c r="H6" i="12" s="1"/>
  <c r="H7" i="12" a="1"/>
  <c r="H7" i="12" s="1"/>
  <c r="H11" i="12" a="1"/>
  <c r="H11" i="12" s="1"/>
  <c r="H12" i="12" a="1"/>
  <c r="H12" i="12" s="1"/>
  <c r="H13" i="12" a="1"/>
  <c r="H13" i="12" s="1"/>
  <c r="H14" i="12" a="1"/>
  <c r="H14" i="12" s="1"/>
  <c r="H15" i="12" a="1"/>
  <c r="H15" i="12" s="1"/>
  <c r="H19" i="12" a="1"/>
  <c r="H19" i="12" s="1"/>
  <c r="H20" i="12" a="1"/>
  <c r="H20" i="12" s="1"/>
  <c r="H21" i="12" a="1"/>
  <c r="H21" i="12" s="1"/>
  <c r="H22" i="12" a="1"/>
  <c r="H22" i="12" s="1"/>
  <c r="H23" i="12" a="1"/>
  <c r="H23" i="12" s="1"/>
  <c r="H27" i="12" a="1"/>
  <c r="H27" i="12" s="1"/>
  <c r="H28" i="12" a="1"/>
  <c r="H28" i="12" s="1"/>
  <c r="H29" i="12" a="1"/>
  <c r="H29" i="12" s="1"/>
  <c r="H30" i="12" a="1"/>
  <c r="H30" i="12" s="1"/>
  <c r="H31" i="12" a="1"/>
  <c r="H31" i="12" s="1"/>
  <c r="H35" i="12" a="1"/>
  <c r="H35" i="12" s="1"/>
  <c r="H36" i="12" a="1"/>
  <c r="H36" i="12" s="1"/>
  <c r="H37" i="12" a="1"/>
  <c r="H37" i="12" s="1"/>
  <c r="H38" i="12" a="1"/>
  <c r="H38" i="12" s="1"/>
  <c r="H39" i="12" a="1"/>
  <c r="H39" i="12" s="1"/>
  <c r="H43" i="12" a="1"/>
  <c r="H43" i="12" s="1"/>
  <c r="H44" i="12" a="1"/>
  <c r="H44" i="12" s="1"/>
  <c r="H45" i="12" a="1"/>
  <c r="H45" i="12" s="1"/>
  <c r="H46" i="12" a="1"/>
  <c r="H46" i="12" s="1"/>
  <c r="H47" i="12" a="1"/>
  <c r="H47" i="12" s="1"/>
  <c r="H51" i="12" a="1"/>
  <c r="H51" i="12" s="1"/>
  <c r="H52" i="12" a="1"/>
  <c r="H52" i="12" s="1"/>
  <c r="H53" i="12" a="1"/>
  <c r="H53" i="12" s="1"/>
  <c r="H54" i="12" a="1"/>
  <c r="H54" i="12" s="1"/>
  <c r="H55" i="12" a="1"/>
  <c r="H55" i="12" s="1"/>
  <c r="H59" i="12" a="1"/>
  <c r="H59" i="12" s="1"/>
  <c r="H60" i="12" a="1"/>
  <c r="H60" i="12" s="1"/>
  <c r="H61" i="12" a="1"/>
  <c r="H61" i="12" s="1"/>
  <c r="H62" i="12" a="1"/>
  <c r="H62" i="12" s="1"/>
  <c r="H63" i="12" a="1"/>
  <c r="H63" i="12" s="1"/>
  <c r="H67" i="12" a="1"/>
  <c r="H67" i="12" s="1"/>
  <c r="H68" i="12" a="1"/>
  <c r="H68" i="12" s="1"/>
  <c r="H69" i="12" a="1"/>
  <c r="H69" i="12" s="1"/>
  <c r="H70" i="12" a="1"/>
  <c r="H70" i="12" s="1"/>
  <c r="H71" i="12" a="1"/>
  <c r="H71" i="12" s="1"/>
  <c r="H3" i="12" a="1"/>
  <c r="H3" i="12" s="1"/>
  <c r="G4" i="9"/>
  <c r="H4" i="9" s="1" a="1"/>
  <c r="H4" i="9" s="1"/>
  <c r="G5" i="9"/>
  <c r="H5" i="9" s="1" a="1"/>
  <c r="H5" i="9" s="1"/>
  <c r="G6" i="9"/>
  <c r="H6" i="9" s="1" a="1"/>
  <c r="H6" i="9" s="1"/>
  <c r="G7" i="9"/>
  <c r="H7" i="9" s="1" a="1"/>
  <c r="H7" i="9" s="1"/>
  <c r="G8" i="9"/>
  <c r="H8" i="9" s="1" a="1"/>
  <c r="H8" i="9" s="1"/>
  <c r="G9" i="9"/>
  <c r="H9" i="9" s="1" a="1"/>
  <c r="H9" i="9" s="1"/>
  <c r="G10" i="9"/>
  <c r="H10" i="9" s="1" a="1"/>
  <c r="H10" i="9" s="1"/>
  <c r="G11" i="9"/>
  <c r="H11" i="9" s="1" a="1"/>
  <c r="H11" i="9" s="1"/>
  <c r="G12" i="9"/>
  <c r="H12" i="9" s="1" a="1"/>
  <c r="H12" i="9" s="1"/>
  <c r="G13" i="9"/>
  <c r="H13" i="9" s="1" a="1"/>
  <c r="H13" i="9" s="1"/>
  <c r="G14" i="9"/>
  <c r="H14" i="9" s="1" a="1"/>
  <c r="H14" i="9" s="1"/>
  <c r="G15" i="9"/>
  <c r="H15" i="9" s="1" a="1"/>
  <c r="H15" i="9" s="1"/>
  <c r="G16" i="9"/>
  <c r="H16" i="9" s="1" a="1"/>
  <c r="H16" i="9" s="1"/>
  <c r="G17" i="9"/>
  <c r="H17" i="9" s="1" a="1"/>
  <c r="H17" i="9" s="1"/>
  <c r="G18" i="9"/>
  <c r="H18" i="9" s="1" a="1"/>
  <c r="H18" i="9" s="1"/>
  <c r="G19" i="9"/>
  <c r="H19" i="9" s="1" a="1"/>
  <c r="H19" i="9" s="1"/>
  <c r="G20" i="9"/>
  <c r="H20" i="9" s="1" a="1"/>
  <c r="H20" i="9" s="1"/>
  <c r="G21" i="9"/>
  <c r="H21" i="9" s="1" a="1"/>
  <c r="H21" i="9" s="1"/>
  <c r="G22" i="9"/>
  <c r="H22" i="9" s="1" a="1"/>
  <c r="H22" i="9" s="1"/>
  <c r="G23" i="9"/>
  <c r="H23" i="9" s="1" a="1"/>
  <c r="H23" i="9" s="1"/>
  <c r="G24" i="9"/>
  <c r="H24" i="9" s="1" a="1"/>
  <c r="H24" i="9" s="1"/>
  <c r="G25" i="9"/>
  <c r="H25" i="9" s="1" a="1"/>
  <c r="H25" i="9" s="1"/>
  <c r="G26" i="9"/>
  <c r="H26" i="9" s="1" a="1"/>
  <c r="H26" i="9" s="1"/>
  <c r="G27" i="9"/>
  <c r="H27" i="9" s="1" a="1"/>
  <c r="H27" i="9" s="1"/>
  <c r="G28" i="9"/>
  <c r="H28" i="9" s="1" a="1"/>
  <c r="H28" i="9" s="1"/>
  <c r="G29" i="9"/>
  <c r="H29" i="9" s="1" a="1"/>
  <c r="H29" i="9" s="1"/>
  <c r="G30" i="9"/>
  <c r="H30" i="9" s="1" a="1"/>
  <c r="H30" i="9" s="1"/>
  <c r="G31" i="9"/>
  <c r="H31" i="9" s="1" a="1"/>
  <c r="H31" i="9" s="1"/>
  <c r="G32" i="9"/>
  <c r="H32" i="9" s="1" a="1"/>
  <c r="H32" i="9" s="1"/>
  <c r="G3" i="9"/>
  <c r="H3" i="9" s="1" a="1"/>
  <c r="H3" i="9" s="1"/>
  <c r="H71" i="10" l="1"/>
  <c r="D3" i="19" s="1"/>
  <c r="H72" i="10"/>
  <c r="E3" i="19" s="1"/>
  <c r="F3" i="19"/>
  <c r="H34" i="17"/>
  <c r="F11" i="19" s="1"/>
  <c r="H33" i="17"/>
  <c r="E11" i="19" s="1"/>
  <c r="H32" i="17"/>
  <c r="D11" i="19" s="1"/>
  <c r="H12" i="16"/>
  <c r="H64" i="14"/>
  <c r="H17" i="11"/>
  <c r="H20" i="11" s="1"/>
  <c r="H19" i="11"/>
  <c r="H86" i="18"/>
  <c r="H85" i="18"/>
  <c r="H87" i="18"/>
  <c r="F10" i="19" s="1"/>
  <c r="H35" i="9"/>
  <c r="E2" i="19" s="1"/>
  <c r="H34" i="9"/>
  <c r="H36" i="9"/>
  <c r="H3" i="13" a="1"/>
  <c r="H3" i="13" s="1"/>
  <c r="H74" i="10" l="1"/>
  <c r="C3" i="19" s="1"/>
  <c r="E12" i="19"/>
  <c r="D2" i="19"/>
  <c r="D12" i="19" s="1"/>
  <c r="H37" i="9"/>
  <c r="C2" i="19" s="1"/>
  <c r="F12" i="19"/>
  <c r="H35" i="17"/>
  <c r="C11" i="19" s="1"/>
  <c r="H88" i="18"/>
  <c r="C10" i="19" s="1"/>
  <c r="H125" i="13"/>
  <c r="H124" i="13"/>
  <c r="H123" i="13"/>
  <c r="C12" i="1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<sst xmlns="http://schemas.openxmlformats.org/spreadsheetml/2006/main" count="614" uniqueCount="512">
  <si>
    <t>National Grid</t>
  </si>
  <si>
    <t>Regional Development Programmes (RDPs)</t>
  </si>
  <si>
    <t>Consumer-Facing Terms</t>
  </si>
  <si>
    <t>Grid Operations and Management</t>
  </si>
  <si>
    <t>DSO/DNO-Specific Terms</t>
  </si>
  <si>
    <t>Term</t>
  </si>
  <si>
    <t>Complexity</t>
  </si>
  <si>
    <t>Familiarity</t>
  </si>
  <si>
    <t>Audience-Specific Usage</t>
  </si>
  <si>
    <t>Ease of Understanding</t>
  </si>
  <si>
    <t>Total Score</t>
  </si>
  <si>
    <t>Classification</t>
  </si>
  <si>
    <t>Saving Session</t>
  </si>
  <si>
    <t>People-powered flexibility</t>
  </si>
  <si>
    <t>The big switch on</t>
  </si>
  <si>
    <t>The big dirty turn down</t>
  </si>
  <si>
    <t>The windy day fund</t>
  </si>
  <si>
    <t>Crowdflex</t>
  </si>
  <si>
    <t>KrakenFlex</t>
  </si>
  <si>
    <t>Fan club</t>
  </si>
  <si>
    <t>Power ups</t>
  </si>
  <si>
    <t>PowerMoveFlex</t>
  </si>
  <si>
    <t>Power Up events</t>
  </si>
  <si>
    <t>Power Down events</t>
  </si>
  <si>
    <t>Charge Anytime</t>
  </si>
  <si>
    <t>Shape Shifters</t>
  </si>
  <si>
    <t>High Tide Saver events</t>
  </si>
  <si>
    <t>Power-hungry appliances</t>
  </si>
  <si>
    <t>FlexiGrid</t>
  </si>
  <si>
    <t>Winter Cashback Registration</t>
  </si>
  <si>
    <t>Winter Cashback Event</t>
  </si>
  <si>
    <t>Power Pause</t>
  </si>
  <si>
    <t>PowerDOWN events</t>
  </si>
  <si>
    <t>Turn Up events</t>
  </si>
  <si>
    <t>Sustain-H</t>
  </si>
  <si>
    <t>SWITCH</t>
  </si>
  <si>
    <t>ENKO</t>
  </si>
  <si>
    <t>Beat the Peak</t>
  </si>
  <si>
    <t>Big Turn Down event</t>
  </si>
  <si>
    <t>Super Savers</t>
  </si>
  <si>
    <t>PeakSave Green Flex</t>
  </si>
  <si>
    <t>PeakSave Sundays</t>
  </si>
  <si>
    <t>Jargon</t>
  </si>
  <si>
    <t>Borderline Jargon</t>
  </si>
  <si>
    <t>Not Jargon</t>
  </si>
  <si>
    <t>Appliances at optimum times</t>
  </si>
  <si>
    <t>Automation and minimal day-to-day interaction</t>
  </si>
  <si>
    <t>Better control over energy usage</t>
  </si>
  <si>
    <t>Collective opt-in or opt-out</t>
  </si>
  <si>
    <t>Consumer electricity demand</t>
  </si>
  <si>
    <t>Controllable and flexible consumers</t>
  </si>
  <si>
    <t>Credit on energy bill</t>
  </si>
  <si>
    <t>Cutting down on energy at certain times</t>
  </si>
  <si>
    <t>Demand changes</t>
  </si>
  <si>
    <t>Digital Voucher</t>
  </si>
  <si>
    <t>Domestic and commercial customers</t>
  </si>
  <si>
    <t>Domestic flexibility</t>
  </si>
  <si>
    <t>Dynamic tariff</t>
  </si>
  <si>
    <t>Energy consumption reduction</t>
  </si>
  <si>
    <t>Energy Credit</t>
  </si>
  <si>
    <t>Energy savings rewards</t>
  </si>
  <si>
    <t>Energy shifting</t>
  </si>
  <si>
    <t>Evening peaks</t>
  </si>
  <si>
    <t>Financial incentives</t>
  </si>
  <si>
    <t>Flexible behaviour</t>
  </si>
  <si>
    <t>Flexible local businesses</t>
  </si>
  <si>
    <t>Free electricity</t>
  </si>
  <si>
    <t>Higher response during evening events</t>
  </si>
  <si>
    <t>Homeowners &amp; Tenants</t>
  </si>
  <si>
    <t>Household flexibility</t>
  </si>
  <si>
    <t>Live events</t>
  </si>
  <si>
    <t>Local flex member</t>
  </si>
  <si>
    <t>Morning peaks in demand</t>
  </si>
  <si>
    <t>Non-event days</t>
  </si>
  <si>
    <t>Non-peak times</t>
  </si>
  <si>
    <t>Off-peak hours</t>
  </si>
  <si>
    <t>Off-Peak Periods</t>
  </si>
  <si>
    <t>Off-peak rate</t>
  </si>
  <si>
    <t>Opt-in</t>
  </si>
  <si>
    <t>Opt-in to the event</t>
  </si>
  <si>
    <t>Participating customers</t>
  </si>
  <si>
    <t>Participation</t>
  </si>
  <si>
    <t>Peak and off-peak</t>
  </si>
  <si>
    <t>Summary</t>
  </si>
  <si>
    <t>Peak demand periods</t>
  </si>
  <si>
    <t>Peak Periods</t>
  </si>
  <si>
    <r>
      <t>Borderline Jargon</t>
    </r>
    <r>
      <rPr>
        <sz val="11"/>
        <color theme="1"/>
        <rFont val="Aptos Narrow"/>
        <family val="2"/>
        <scheme val="minor"/>
      </rPr>
      <t>: Terms like "Smart heating," "Time-of-use tariffs," and "Energy shifting" require clarification for broader audiences.</t>
    </r>
  </si>
  <si>
    <t>Peak shaving</t>
  </si>
  <si>
    <r>
      <t>Not Jargon</t>
    </r>
    <r>
      <rPr>
        <sz val="11"/>
        <color theme="1"/>
        <rFont val="Aptos Narrow"/>
        <family val="2"/>
        <scheme val="minor"/>
      </rPr>
      <t>: Many terms are intuitive, such as "Solar Savings," "Morning peaks in demand," and "Off-peak rate," making them accessible to general audiences.</t>
    </r>
  </si>
  <si>
    <t>Peak times</t>
  </si>
  <si>
    <t>Peaks and lows in electricity demand</t>
  </si>
  <si>
    <t>Peaks and troughs</t>
  </si>
  <si>
    <t>Prosumers</t>
  </si>
  <si>
    <t>Reduce electricity demand</t>
  </si>
  <si>
    <t>Shift electricity usage</t>
  </si>
  <si>
    <t>Shift energy usage away from peak times</t>
  </si>
  <si>
    <t>Shifting electricity usage outside peak hours</t>
  </si>
  <si>
    <t>Shorter notification periods</t>
  </si>
  <si>
    <t>Shorter-notice events</t>
  </si>
  <si>
    <t>Smart heating systems</t>
  </si>
  <si>
    <t>Smart tariffs</t>
  </si>
  <si>
    <t>Smart trials</t>
  </si>
  <si>
    <t>Solar Savings</t>
  </si>
  <si>
    <t>Store up</t>
  </si>
  <si>
    <t>Test events</t>
  </si>
  <si>
    <t>Time-of-Use Pricing</t>
  </si>
  <si>
    <t>Time-of-use tariffs</t>
  </si>
  <si>
    <t>Top-up</t>
  </si>
  <si>
    <t>Turn off and turn up</t>
  </si>
  <si>
    <t>Unlock flexibility</t>
  </si>
  <si>
    <t>Usage behaviour</t>
  </si>
  <si>
    <t>Voluntarily flexing</t>
  </si>
  <si>
    <t>Voluntary service</t>
  </si>
  <si>
    <t>When to plug in</t>
  </si>
  <si>
    <t>Whole-home flexibility</t>
  </si>
  <si>
    <t>Advanced network control and management</t>
  </si>
  <si>
    <t>Ancillary services</t>
  </si>
  <si>
    <t>Automatic Frequency Restoration Reserve (aFRR)</t>
  </si>
  <si>
    <t>Balance the grid</t>
  </si>
  <si>
    <t>Balancing services</t>
  </si>
  <si>
    <t>Blackouts</t>
  </si>
  <si>
    <t>Builds resilience</t>
  </si>
  <si>
    <t>Capacity zones</t>
  </si>
  <si>
    <t>Combined Cycle Gas Turbines (CCGTs)</t>
  </si>
  <si>
    <t>Congestion management</t>
  </si>
  <si>
    <t>Constraints</t>
  </si>
  <si>
    <t>Control Room</t>
  </si>
  <si>
    <r>
      <t>Jargon</t>
    </r>
    <r>
      <rPr>
        <sz val="11"/>
        <color theme="1"/>
        <rFont val="Aptos Narrow"/>
        <family val="2"/>
        <scheme val="minor"/>
      </rPr>
      <t>: Highly technical terms like "Frequency Containment Reserve (FCR)," "Automatic Frequency Restoration Reserve (aFRR)," and "Combined Cycle Gas Turbines (CCGTs)" scored as jargon.</t>
    </r>
  </si>
  <si>
    <t>Curtailment</t>
  </si>
  <si>
    <r>
      <t>Borderline Jargon</t>
    </r>
    <r>
      <rPr>
        <sz val="11"/>
        <color theme="1"/>
        <rFont val="Aptos Narrow"/>
        <family val="2"/>
        <scheme val="minor"/>
      </rPr>
      <t>: Terms like "Grid strain," "Demand congestion," and "Curtailment" scored as moderately technical and may need clarification depending on the audience.</t>
    </r>
  </si>
  <si>
    <t>Demand can outstrip supply</t>
  </si>
  <si>
    <r>
      <t>Not Jargon</t>
    </r>
    <r>
      <rPr>
        <sz val="11"/>
        <color theme="1"/>
        <rFont val="Aptos Narrow"/>
        <family val="2"/>
        <scheme val="minor"/>
      </rPr>
      <t>: Simpler terms like "Peak demand," "High demand," and "Spikes" are intuitive and accessible.</t>
    </r>
  </si>
  <si>
    <t>Demand congestion</t>
  </si>
  <si>
    <t>Demand lower</t>
  </si>
  <si>
    <t>Dispatch process</t>
  </si>
  <si>
    <t>Domestic reserve scarcity</t>
  </si>
  <si>
    <t>Dynamic suite of frequency response products</t>
  </si>
  <si>
    <t>Electricity System Operator (ESO)</t>
  </si>
  <si>
    <t>Energy Demand</t>
  </si>
  <si>
    <t>Energy produced by available sources</t>
  </si>
  <si>
    <t>Energy system balancing</t>
  </si>
  <si>
    <t>Excess capacity</t>
  </si>
  <si>
    <t>Frequency and power</t>
  </si>
  <si>
    <t>Frequency Containment Reserve (FCR)</t>
  </si>
  <si>
    <t>Generation capacity</t>
  </si>
  <si>
    <t>Grid connection size</t>
  </si>
  <si>
    <t>Grid demand</t>
  </si>
  <si>
    <t>Grid Integration</t>
  </si>
  <si>
    <t>Grid operators</t>
  </si>
  <si>
    <t>Grid Resilience</t>
  </si>
  <si>
    <t>Grid signals</t>
  </si>
  <si>
    <t>Grid Stability</t>
  </si>
  <si>
    <t>Grid strain</t>
  </si>
  <si>
    <t>High demand</t>
  </si>
  <si>
    <t>High line losses</t>
  </si>
  <si>
    <t>Hour-to-hour variability</t>
  </si>
  <si>
    <t>Integrating distributed energy resources</t>
  </si>
  <si>
    <t>Local grid constraints</t>
  </si>
  <si>
    <t>Low demand</t>
  </si>
  <si>
    <t>Managing demand and supply</t>
  </si>
  <si>
    <t>Manual dispatch</t>
  </si>
  <si>
    <t>MW response increase</t>
  </si>
  <si>
    <t>N-3 event</t>
  </si>
  <si>
    <t>National Energy System Operator (NESO)</t>
  </si>
  <si>
    <t>Network congestion</t>
  </si>
  <si>
    <t>Network constraints</t>
  </si>
  <si>
    <t>Network performance metrics</t>
  </si>
  <si>
    <t>Operational Tripping Scheme (OTS)</t>
  </si>
  <si>
    <t>Overloading problems</t>
  </si>
  <si>
    <t>Peak demand</t>
  </si>
  <si>
    <t>Power grid balancing</t>
  </si>
  <si>
    <t>Reduce grid strain</t>
  </si>
  <si>
    <t>Reducing stress on the grid</t>
  </si>
  <si>
    <t>Spikes</t>
  </si>
  <si>
    <t>Stabilise grid</t>
  </si>
  <si>
    <t>Supply and demand</t>
  </si>
  <si>
    <t>Supply congestion</t>
  </si>
  <si>
    <t>Supporting the grid</t>
  </si>
  <si>
    <t>System Balancing</t>
  </si>
  <si>
    <t>System constraints and curtailments</t>
  </si>
  <si>
    <t>System Operators</t>
  </si>
  <si>
    <t>System stress conditions</t>
  </si>
  <si>
    <t>Temporary congestion</t>
  </si>
  <si>
    <t>Transmission and Distribution Network</t>
  </si>
  <si>
    <t>Turn down</t>
  </si>
  <si>
    <t>Turn up energy generation</t>
  </si>
  <si>
    <t>Voltage violations</t>
  </si>
  <si>
    <t>Winter peak management</t>
  </si>
  <si>
    <t>Winter peaks</t>
  </si>
  <si>
    <t>Available network capacity</t>
  </si>
  <si>
    <t>Constraint Management Zones</t>
  </si>
  <si>
    <t>Distribution Network Operators (DNOs)</t>
  </si>
  <si>
    <t>Distribution systems</t>
  </si>
  <si>
    <t>Flexibility zones</t>
  </si>
  <si>
    <t>Local flexibility market</t>
  </si>
  <si>
    <t>Local participants</t>
  </si>
  <si>
    <t>Network assets</t>
  </si>
  <si>
    <t>Network capacity</t>
  </si>
  <si>
    <t>Network reinforcement</t>
  </si>
  <si>
    <t>Adjustment for same-day usage</t>
  </si>
  <si>
    <t>Aggregation</t>
  </si>
  <si>
    <t>Aggregators</t>
  </si>
  <si>
    <t>Anticipated events</t>
  </si>
  <si>
    <t>Asset integration</t>
  </si>
  <si>
    <t>Asset Management</t>
  </si>
  <si>
    <t>Asset metering</t>
  </si>
  <si>
    <t>Asset optimisation</t>
  </si>
  <si>
    <t>Asset Owners</t>
  </si>
  <si>
    <t>Asset qualification</t>
  </si>
  <si>
    <t>Asset specifics</t>
  </si>
  <si>
    <t>Asset-specific degradation assumptions</t>
  </si>
  <si>
    <t>Auto-exports</t>
  </si>
  <si>
    <t>Automated flex</t>
  </si>
  <si>
    <t>Automated Flexibility Management</t>
  </si>
  <si>
    <t>Automated participation in DFS</t>
  </si>
  <si>
    <t>Availability service</t>
  </si>
  <si>
    <t>Back-up generation</t>
  </si>
  <si>
    <t>Baseline approaches</t>
  </si>
  <si>
    <t>Baseline Consumption</t>
  </si>
  <si>
    <t>Baseline performance</t>
  </si>
  <si>
    <t>Baselining</t>
  </si>
  <si>
    <t>Baseload Profile</t>
  </si>
  <si>
    <t>Battery topped up</t>
  </si>
  <si>
    <t>Bids</t>
  </si>
  <si>
    <t>Boundary meter</t>
  </si>
  <si>
    <t>Boundary meters</t>
  </si>
  <si>
    <t>Capacity services</t>
  </si>
  <si>
    <t>Cycling</t>
  </si>
  <si>
    <t>Data-driven flexibility service</t>
  </si>
  <si>
    <t>Day-ahead</t>
  </si>
  <si>
    <t>Demand Events</t>
  </si>
  <si>
    <t>Demand Flexibility</t>
  </si>
  <si>
    <t>Demand reduction</t>
  </si>
  <si>
    <t>Demand response programs</t>
  </si>
  <si>
    <t>Demand shift</t>
  </si>
  <si>
    <t>Demand shift at short notice</t>
  </si>
  <si>
    <t>Demand-Side Response (DSR)</t>
  </si>
  <si>
    <t>Discharge</t>
  </si>
  <si>
    <t>Distribute existing capacity</t>
  </si>
  <si>
    <t>Energy curtailment</t>
  </si>
  <si>
    <t>Energy demand response</t>
  </si>
  <si>
    <t>Energy export events</t>
  </si>
  <si>
    <t>Energy flexibility</t>
  </si>
  <si>
    <t>Energy flexibility models</t>
  </si>
  <si>
    <t>Energy forecasting</t>
  </si>
  <si>
    <t>Energy system flexibility</t>
  </si>
  <si>
    <t>Enhanced action product</t>
  </si>
  <si>
    <t>Event Signals</t>
  </si>
  <si>
    <t>Excess energy</t>
  </si>
  <si>
    <t>Export excess energy</t>
  </si>
  <si>
    <t>Export Meter</t>
  </si>
  <si>
    <t>Exporting back</t>
  </si>
  <si>
    <t>Field Operations</t>
  </si>
  <si>
    <t>Flex capacity</t>
  </si>
  <si>
    <t>Flexibility</t>
  </si>
  <si>
    <t>Flexibility engineer</t>
  </si>
  <si>
    <t>Flexibility participants</t>
  </si>
  <si>
    <t>Flexibility providers</t>
  </si>
  <si>
    <t>Flexibility services</t>
  </si>
  <si>
    <t>Flexibility Services Standard Agreement</t>
  </si>
  <si>
    <t>Flexibility trials</t>
  </si>
  <si>
    <t>Flexibility units (FUs)</t>
  </si>
  <si>
    <t>Flexible Energy Provider</t>
  </si>
  <si>
    <t>Flexible generation assets</t>
  </si>
  <si>
    <t>Frequency Response</t>
  </si>
  <si>
    <t>Guaranteed events</t>
  </si>
  <si>
    <t>GUID number</t>
  </si>
  <si>
    <t>Half Hourly Settlement</t>
  </si>
  <si>
    <t>Industrial and Commercial Unit Meter Points</t>
  </si>
  <si>
    <t>Intra-day</t>
  </si>
  <si>
    <t>Limited flex capacity</t>
  </si>
  <si>
    <t>Load shedding programme</t>
  </si>
  <si>
    <t>Manual exporting</t>
  </si>
  <si>
    <t>Market clearing methods</t>
  </si>
  <si>
    <t>Mass-adjusting electricity consumption</t>
  </si>
  <si>
    <t>Megawatt (MW) Dispatch</t>
  </si>
  <si>
    <t>Meter Point Administration Number (MPAN)</t>
  </si>
  <si>
    <t>Metering</t>
  </si>
  <si>
    <t>Metering approaches</t>
  </si>
  <si>
    <t>Minimum reserve level</t>
  </si>
  <si>
    <t>Monitors and controls DERs</t>
  </si>
  <si>
    <t>Multiple revenue stacking strategies</t>
  </si>
  <si>
    <t>Non-guaranteed events</t>
  </si>
  <si>
    <t>Non-response</t>
  </si>
  <si>
    <t>On-site customer constraints</t>
  </si>
  <si>
    <t>Operational limits</t>
  </si>
  <si>
    <t>Planned flexibility service information</t>
  </si>
  <si>
    <t>Platforms</t>
  </si>
  <si>
    <t>Randomised Delay</t>
  </si>
  <si>
    <t>Real-time flexibility</t>
  </si>
  <si>
    <t>Remotely controlling flexible assets</t>
  </si>
  <si>
    <t>Reserve Services</t>
  </si>
  <si>
    <t>Scheduled event</t>
  </si>
  <si>
    <t>Service windows</t>
  </si>
  <si>
    <t>Sharp signals</t>
  </si>
  <si>
    <t>Shifted demand at scale</t>
  </si>
  <si>
    <t>Smaller loads</t>
  </si>
  <si>
    <t>Smart asset control</t>
  </si>
  <si>
    <t>Smooth spikes</t>
  </si>
  <si>
    <t>Smoothing peaks</t>
  </si>
  <si>
    <t>Stacking</t>
  </si>
  <si>
    <t>Stored energy</t>
  </si>
  <si>
    <t>Sub-meters</t>
  </si>
  <si>
    <t>Technical configurations</t>
  </si>
  <si>
    <t>Temporal flexibility</t>
  </si>
  <si>
    <t>Time-based energy matching</t>
  </si>
  <si>
    <t>Timestamp</t>
  </si>
  <si>
    <t>Trade flexibility</t>
  </si>
  <si>
    <t>Trading platforms</t>
  </si>
  <si>
    <t>Unit Meter Point</t>
  </si>
  <si>
    <t>Utilisation service</t>
  </si>
  <si>
    <t>Virtual Power Plant (VPP)</t>
  </si>
  <si>
    <t>Virtual wires</t>
  </si>
  <si>
    <t>Volume</t>
  </si>
  <si>
    <t>Wholesale market signals</t>
  </si>
  <si>
    <t>Capacity Remuneration Mechanism</t>
  </si>
  <si>
    <t>Balancing Mechanism</t>
  </si>
  <si>
    <t>Revenue projections</t>
  </si>
  <si>
    <t>Location-specific grid fees</t>
  </si>
  <si>
    <t>Bespoke revenue projections</t>
  </si>
  <si>
    <t>Flexibility capital</t>
  </si>
  <si>
    <t>Domestic energy flexibility market</t>
  </si>
  <si>
    <t>Guaranteed Acceptance Price (GAP)</t>
  </si>
  <si>
    <t>Half Hourly Settled (HHS)</t>
  </si>
  <si>
    <t>Settlement</t>
  </si>
  <si>
    <t>Single Markets Platform (SMP)</t>
  </si>
  <si>
    <t>Minimum threshold</t>
  </si>
  <si>
    <t>Entry thresholds</t>
  </si>
  <si>
    <t>Capacity market</t>
  </si>
  <si>
    <t>Type-of-Use Tariff</t>
  </si>
  <si>
    <t>Zonal Pricing</t>
  </si>
  <si>
    <t>Energy Suppliers</t>
  </si>
  <si>
    <t>Revenue streams</t>
  </si>
  <si>
    <t>Incentive Payments</t>
  </si>
  <si>
    <t>Energy market mechanism</t>
  </si>
  <si>
    <t>Price volatility</t>
  </si>
  <si>
    <t>Buyback Rate</t>
  </si>
  <si>
    <t>Higher grid costs</t>
  </si>
  <si>
    <t>Nodal pricing</t>
  </si>
  <si>
    <t>Flexibility markets</t>
  </si>
  <si>
    <t>Digital marketplaces</t>
  </si>
  <si>
    <t>Auction trading platform</t>
  </si>
  <si>
    <t>Day-ahead flexibility procurement</t>
  </si>
  <si>
    <t>Pre-trading</t>
  </si>
  <si>
    <t>Post-trading</t>
  </si>
  <si>
    <t>Constraint payments</t>
  </si>
  <si>
    <t>Procurement</t>
  </si>
  <si>
    <t>Long-term flexibility tenders</t>
  </si>
  <si>
    <t>Day-ahead tenders</t>
  </si>
  <si>
    <t>Onboarding</t>
  </si>
  <si>
    <t>Competition data</t>
  </si>
  <si>
    <t>Dynamic Purchasing System (DPS)</t>
  </si>
  <si>
    <t>Pre-Qualification Questionnaire (PQQ)</t>
  </si>
  <si>
    <t>Month-ahead market</t>
  </si>
  <si>
    <t>Tender documentation</t>
  </si>
  <si>
    <t>Market participants</t>
  </si>
  <si>
    <t>Balancing costs</t>
  </si>
  <si>
    <t>Performance penalties</t>
  </si>
  <si>
    <t>Smart export tariff</t>
  </si>
  <si>
    <t>Feed-in Tariff (FiT)</t>
  </si>
  <si>
    <t>Standard Variable Tariff (SVT)</t>
  </si>
  <si>
    <t>Electric Vehicle (EV) tariff</t>
  </si>
  <si>
    <t>Wholesale energy markets</t>
  </si>
  <si>
    <t>Market prequalification</t>
  </si>
  <si>
    <t>Secure, Dynamic, and Day-Ahead products</t>
  </si>
  <si>
    <t>Procurement statements</t>
  </si>
  <si>
    <t>Balancing and Settlement Code (BSC)</t>
  </si>
  <si>
    <t>BSC P376</t>
  </si>
  <si>
    <t>Critical National Infrastructure (CNI)</t>
  </si>
  <si>
    <t>Cyber Assessment Framework (CAF)</t>
  </si>
  <si>
    <t>Energy security</t>
  </si>
  <si>
    <t>Flexibility Statement</t>
  </si>
  <si>
    <t>National Cyber Security Centre (NCSC)</t>
  </si>
  <si>
    <t>Network and Information Systems (NIS) Regulations</t>
  </si>
  <si>
    <t>Operator of Essential Services (OES)</t>
  </si>
  <si>
    <t>PAS 1878</t>
  </si>
  <si>
    <t>Product Security and Telecommunications Infrastructure (PSTI)</t>
  </si>
  <si>
    <t>Renewable Energy Guarantee of Origin (REGO)</t>
  </si>
  <si>
    <t>Retail Energy Code (REC)</t>
  </si>
  <si>
    <t>Smart Energy Code (SEC)</t>
  </si>
  <si>
    <t>Strategic Innovation Fund</t>
  </si>
  <si>
    <t>Whole-systems approach</t>
  </si>
  <si>
    <t>Accessibility sectors</t>
  </si>
  <si>
    <t>Inclusive consumer experiences</t>
  </si>
  <si>
    <t>Inclusive innovation</t>
  </si>
  <si>
    <t>Community energy organisations</t>
  </si>
  <si>
    <t>Approved provider</t>
  </si>
  <si>
    <t>Automates</t>
  </si>
  <si>
    <t>Balances renewable generation locally</t>
  </si>
  <si>
    <t>Battery Profile</t>
  </si>
  <si>
    <t>Charger</t>
  </si>
  <si>
    <t>Connected Home</t>
  </si>
  <si>
    <t>Digitalisation</t>
  </si>
  <si>
    <t>Hydronic Heat Pumps</t>
  </si>
  <si>
    <t>Interoperability</t>
  </si>
  <si>
    <t>Load Controller</t>
  </si>
  <si>
    <t>Real-Time Data</t>
  </si>
  <si>
    <t>Smart Functionality</t>
  </si>
  <si>
    <t>Smart Products</t>
  </si>
  <si>
    <t>Carbon emissions</t>
  </si>
  <si>
    <t>Carbon-free energy (CFE)</t>
  </si>
  <si>
    <t>Carbon-heavy fossil fuel</t>
  </si>
  <si>
    <t>Decarbonisation</t>
  </si>
  <si>
    <t>Decarbonise the grid</t>
  </si>
  <si>
    <t>Decentralized energy sources</t>
  </si>
  <si>
    <t>Energy depletion</t>
  </si>
  <si>
    <t>Energy Transition</t>
  </si>
  <si>
    <t>Fossil fuel generators</t>
  </si>
  <si>
    <t>Fossil fuel reliance</t>
  </si>
  <si>
    <t>Greener times</t>
  </si>
  <si>
    <t>Grid carbon intensity</t>
  </si>
  <si>
    <t>Intermittent and uncontrollable generation</t>
  </si>
  <si>
    <t>Low carbon electricity</t>
  </si>
  <si>
    <t>Low-carbon energy</t>
  </si>
  <si>
    <t>Net zero</t>
  </si>
  <si>
    <t>Reduce reliance</t>
  </si>
  <si>
    <t>Reducing dependence on electricity</t>
  </si>
  <si>
    <t>Renewable energy generation</t>
  </si>
  <si>
    <t>Renewable Generation</t>
  </si>
  <si>
    <t>Renewable peak generation</t>
  </si>
  <si>
    <t>Renewable power integration</t>
  </si>
  <si>
    <t>Renewably generated electrons</t>
  </si>
  <si>
    <t>Time-variable renewables</t>
  </si>
  <si>
    <t>Zero-carbon grid</t>
  </si>
  <si>
    <t>Ai-Driven Platform</t>
  </si>
  <si>
    <t>Algorithmic Quality Control</t>
  </si>
  <si>
    <t>Api Integration</t>
  </si>
  <si>
    <t>Automated Loads</t>
  </si>
  <si>
    <t>Automated Self-Healing Technologies</t>
  </si>
  <si>
    <t>Balances Renewable Generation Locally</t>
  </si>
  <si>
    <t>Battery Storage</t>
  </si>
  <si>
    <t>Battery Topped Up</t>
  </si>
  <si>
    <t>Bidirectional Communications With Prosumers</t>
  </si>
  <si>
    <t>Compressed Air Energy Storage (Caes)</t>
  </si>
  <si>
    <t>Consumer Energy Manager (Cem)</t>
  </si>
  <si>
    <t>Create Flexible Local Energy Systems</t>
  </si>
  <si>
    <t>Decentralized Energy Systems</t>
  </si>
  <si>
    <t>Dispatch Api</t>
  </si>
  <si>
    <t>Distributed Energy Resources (Ders)</t>
  </si>
  <si>
    <t>Electric Vehicle (Ev) Charge Point</t>
  </si>
  <si>
    <t>Electric Vehicle Integration</t>
  </si>
  <si>
    <t>Electricity Storage</t>
  </si>
  <si>
    <t>Energy Management System</t>
  </si>
  <si>
    <t>Energy Smart Appliances (Esa)</t>
  </si>
  <si>
    <t>Energy Storage Systems</t>
  </si>
  <si>
    <t>Flexible Energy Solutions</t>
  </si>
  <si>
    <t>Flexibly Manage Energy Supply</t>
  </si>
  <si>
    <t>Greater Automation</t>
  </si>
  <si>
    <t>Grid-Scale Batteries</t>
  </si>
  <si>
    <t>Grid-Scale Energy Storage</t>
  </si>
  <si>
    <t>Heat Pumps</t>
  </si>
  <si>
    <t>Home Battery Storage System</t>
  </si>
  <si>
    <t>Home Energy Management System (Hems)</t>
  </si>
  <si>
    <t>Home-Energy Storage</t>
  </si>
  <si>
    <t>Hvac Systems</t>
  </si>
  <si>
    <t>Hydro Storage</t>
  </si>
  <si>
    <t>Intelligent And Smart Systems</t>
  </si>
  <si>
    <t>Liquid Air Energy Storage (Laes)</t>
  </si>
  <si>
    <t>Multi-Energy Systems</t>
  </si>
  <si>
    <t>Multi-Vector Energy Networks</t>
  </si>
  <si>
    <t>Net-Zero Technologies</t>
  </si>
  <si>
    <t>Occupancy Patterns</t>
  </si>
  <si>
    <t>Optimizes Energy Usage</t>
  </si>
  <si>
    <t>Optimizing Energy Usage Patterns</t>
  </si>
  <si>
    <t>Original Equipment Manufacturers (Oem)</t>
  </si>
  <si>
    <t>Real-Time Flexibility</t>
  </si>
  <si>
    <t>Real-Time Monitoring</t>
  </si>
  <si>
    <t>Real-Time Project</t>
  </si>
  <si>
    <t>Remotely Controllable Residential Assets</t>
  </si>
  <si>
    <t>Remotely Controlling Flexible Assets</t>
  </si>
  <si>
    <t>Renewable Electricity Forecasts</t>
  </si>
  <si>
    <t>Route Planning</t>
  </si>
  <si>
    <t>Smart Asset Control</t>
  </si>
  <si>
    <t>Smart Devices Penetration</t>
  </si>
  <si>
    <t>Smart Electricity Meter</t>
  </si>
  <si>
    <t>Smart Energy</t>
  </si>
  <si>
    <t>Smart Grid</t>
  </si>
  <si>
    <t>Smart Heating</t>
  </si>
  <si>
    <t>Smart Heating Systems</t>
  </si>
  <si>
    <t>Smart Home</t>
  </si>
  <si>
    <t>Smart Home Technology</t>
  </si>
  <si>
    <t>Smart Meter</t>
  </si>
  <si>
    <t>Smart Meter Data</t>
  </si>
  <si>
    <t>Smart Technology</t>
  </si>
  <si>
    <t>Smart, Dynamic, Interconnected Power System</t>
  </si>
  <si>
    <t>Solaredge Home Battery</t>
  </si>
  <si>
    <t>Storage Assets Co-Located With Renewable Generation</t>
  </si>
  <si>
    <t>Storage Devices</t>
  </si>
  <si>
    <t>Storage Heaters And Heat Batteries</t>
  </si>
  <si>
    <t>Storage Power And Energy Capacity</t>
  </si>
  <si>
    <t>Thermal Energy Storage</t>
  </si>
  <si>
    <t>Vehicle-To-Grid Charging</t>
  </si>
  <si>
    <t>Virtual Power Plant (Vpp)</t>
  </si>
  <si>
    <t>Zapmap Spark Api</t>
  </si>
  <si>
    <t>Group</t>
  </si>
  <si>
    <t>Sub Group</t>
  </si>
  <si>
    <t>Number of terms</t>
  </si>
  <si>
    <t>Number deemed as Jargon</t>
  </si>
  <si>
    <t>Number deemed Borderline Jargon</t>
  </si>
  <si>
    <t>Number deemed Not Jargon</t>
  </si>
  <si>
    <t>Consumer-focused</t>
  </si>
  <si>
    <t>Branded or descriptive terms</t>
  </si>
  <si>
    <t>Technical terms</t>
  </si>
  <si>
    <t>Market mechanisms</t>
  </si>
  <si>
    <t>Financial Terms</t>
  </si>
  <si>
    <t>Regulatory terms</t>
  </si>
  <si>
    <t xml:space="preserve">Policy and Regulatory Terms: </t>
  </si>
  <si>
    <t>Consumer Protection and Advocacy Terms:</t>
  </si>
  <si>
    <t xml:space="preserve">Decarbonisation: </t>
  </si>
  <si>
    <t xml:space="preserve">Energy Storage and Technology Terms: </t>
  </si>
  <si>
    <t xml:space="preserve">Environmental and Sustainability Terms: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</si>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</sst>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i/>
      <sz val="11"/>
      <color theme="1"/>
      <name val="Aptos"/>
      <family val="2"/>
    </font>
    <font>
      <i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0" xfId="0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3"/>
    </xf>
    <xf numFmtId="0" fontId="0" fillId="0" borderId="0" xfId="0" applyFill="1"/>
  </cellXfs>
  <cellStyles count="1">
    <cellStyle name="Normal" xfId="0" builtinId="0"/>
  </cellStyles>
  <dxfs count="22">
    <dxf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B11C68-0D08-4A10-9CD8-6FABFA71F882}" name="Table3" displayName="Table3" ref="B2:H32" totalsRowShown="0">
  <autoFilter ref="B2:H32" xr:uid="{9FB11C68-0D08-4A10-9CD8-6FABFA71F882}"/>
  <tableColumns count="7">
    <tableColumn id="1" xr3:uid="{4F29DA7E-7EBF-456E-8088-52254C41FA60}" name="Term"/>
    <tableColumn id="2" xr3:uid="{29D2C783-3A4E-4AF1-AECF-82C13D33799E}" name="Complexity"/>
    <tableColumn id="3" xr3:uid="{3E1A1763-0288-4A76-8BC6-824DE414150C}" name="Familiarity"/>
    <tableColumn id="4" xr3:uid="{3DE88882-04CB-4C9F-9836-2CFACBC54856}" name="Audience-Specific Usage"/>
    <tableColumn id="5" xr3:uid="{FA311A14-ABC1-4D36-8D64-F0395C423A63}" name="Ease of Understanding"/>
    <tableColumn id="6" xr3:uid="{5103D272-6ED6-4615-B3C0-AB66CA29D1C5}" name="Total Score">
      <calculatedColumnFormula>SUM(Table3[[#This Row],[Complexity]:[Ease of Understanding]])</calculatedColumnFormula>
    </tableColumn>
    <tableColumn id="7" xr3:uid="{C972E5AA-60FC-4642-95DE-2A625872A132}" name="Classification">
      <calculatedColumnFormula array="1">_xlfn.IFS(Table3[[#This Row],[Total Score]] &lt;= 8, "Not jargon",AND(Table3[[#This Row],[Total Score]] &gt;= 9, Table3[[#This Row],[Total Score]] &lt;= 12), "Borderline jargon",Table3[[#This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FE47B4-DCBA-4131-9154-C6A2E231DA25}" name="Table4" displayName="Table4" ref="B2:H69" totalsRowShown="0">
  <autoFilter ref="B2:H69" xr:uid="{6BFE47B4-DCBA-4131-9154-C6A2E231DA25}"/>
  <sortState xmlns:xlrd2="http://schemas.microsoft.com/office/spreadsheetml/2017/richdata2" ref="B3:H69">
    <sortCondition ref="B2:B69"/>
  </sortState>
  <tableColumns count="7">
    <tableColumn id="1" xr3:uid="{9DC67C09-A48C-4068-AC7C-C2DFDE979E5D}" name="Term"/>
    <tableColumn id="2" xr3:uid="{9FB548FD-4B2A-4EF7-9AD7-EDA3A1D168C0}" name="Complexity"/>
    <tableColumn id="3" xr3:uid="{D34498E7-A7DD-46E6-AFB5-53E481205CF7}" name="Familiarity"/>
    <tableColumn id="4" xr3:uid="{17A7F77B-44CC-4344-86AC-1DE414950C4D}" name="Audience-Specific Usage"/>
    <tableColumn id="5" xr3:uid="{7B11DA48-69B7-45B9-8D0E-E8E51F9651BD}" name="Ease of Understanding"/>
    <tableColumn id="6" xr3:uid="{A8C8D089-4639-40E4-8CCC-2901537A6983}" name="Total Score"/>
    <tableColumn id="7" xr3:uid="{3C5383BA-9B3A-48C0-8852-30B4956AD69D}" name="Classification">
      <calculatedColumnFormula array="1">_xlfn.IFS(Table4[[#This Row],[Total Score]] &lt;= 8, "Not jargon",AND(Table4[[#This Row],[Total Score]] &gt;= 9, Table4[[#This Row],[Total Score]] &lt;= 12), "Borderline jargon",Table4[[#This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9714CD-5316-452C-9E0E-A777C269CCF8}" name="Table5" displayName="Table5" ref="B2:H74" totalsRowShown="0">
  <autoFilter ref="B2:H74" xr:uid="{3E9714CD-5316-452C-9E0E-A777C269CCF8}"/>
  <sortState xmlns:xlrd2="http://schemas.microsoft.com/office/spreadsheetml/2017/richdata2" ref="B3:H74">
    <sortCondition ref="B2:B74"/>
  </sortState>
  <tableColumns count="7">
    <tableColumn id="1" xr3:uid="{76AED193-B9CC-4533-AE4B-3450394A2945}" name="Term"/>
    <tableColumn id="2" xr3:uid="{8D7C42E7-0BC8-4E2F-83F6-B46BC6DF8993}" name="Complexity"/>
    <tableColumn id="3" xr3:uid="{E6A6AA54-927F-4E3C-B1D5-745E6070C41A}" name="Familiarity"/>
    <tableColumn id="4" xr3:uid="{1CE0FB29-E52D-4F8B-B27B-328DA5673404}" name="Audience-Specific Usage"/>
    <tableColumn id="5" xr3:uid="{CB29F537-09E0-4D4D-8106-560A847F539D}" name="Ease of Understanding"/>
    <tableColumn id="6" xr3:uid="{C98D6CFC-F0C4-46D1-A8CD-1C308A7CC8C7}" name="Total Score" dataDxfId="21">
      <calculatedColumnFormula>SUM(Table5[[#This Row],[Complexity]:[Ease of Understanding]])</calculatedColumnFormula>
    </tableColumn>
    <tableColumn id="7" xr3:uid="{D3D6655E-A631-4EAF-B685-C9A2D7429F42}" name="Classificat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A913F1-CFBB-4A6D-A28A-3192774CB8CC}" name="Table6" displayName="Table6" ref="B2:H15" totalsRowShown="0">
  <autoFilter ref="B2:H15" xr:uid="{9EA913F1-CFBB-4A6D-A28A-3192774CB8CC}"/>
  <sortState xmlns:xlrd2="http://schemas.microsoft.com/office/spreadsheetml/2017/richdata2" ref="B3:H15">
    <sortCondition ref="B2:B15"/>
  </sortState>
  <tableColumns count="7">
    <tableColumn id="1" xr3:uid="{113D20D5-64C9-4D9D-B8A3-16CB6F8752D1}" name="Term"/>
    <tableColumn id="2" xr3:uid="{A637391E-409A-4677-80B2-E76C47DBC2B1}" name="Complexity"/>
    <tableColumn id="3" xr3:uid="{73D94F66-99A9-47A6-BF93-90C8503322D6}" name="Familiarity"/>
    <tableColumn id="4" xr3:uid="{CBD919ED-3BEF-4A6D-95EC-8EF00002A9C9}" name="Audience-Specific Usage"/>
    <tableColumn id="5" xr3:uid="{7F6D0546-9467-49C5-86E5-831AFBECACA3}" name="Ease of Understanding"/>
    <tableColumn id="6" xr3:uid="{63A5AB93-30DB-4BB2-8401-97B39008C752}" name="Total Score" dataDxfId="20">
      <calculatedColumnFormula>SUM(Table6[[#This Row],[Complexity]:[Ease of Understanding]])</calculatedColumnFormula>
    </tableColumn>
    <tableColumn id="7" xr3:uid="{A55DDD78-F4F7-4C49-93D2-8E3926662D34}" name="Classification">
      <calculatedColumnFormula array="1">_xlfn.IFS(Table6[[#This Row],[Total Score]] &lt;= 8, "Not jargon",AND(Table6[[#This Row],[Total Score]] &gt;= 9, Table6[[#This Row],[Total Score]] &lt;= 12), "Borderline jargon",Table6[[#This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4C779D0-24A6-4242-9BA3-1ED3A4A8F593}" name="Table9" displayName="Table9" ref="B2:H120" totalsRowShown="0" dataDxfId="19">
  <autoFilter ref="B2:H120" xr:uid="{04C779D0-24A6-4242-9BA3-1ED3A4A8F593}"/>
  <sortState xmlns:xlrd2="http://schemas.microsoft.com/office/spreadsheetml/2017/richdata2" ref="B3:H120">
    <sortCondition ref="B2:B120"/>
  </sortState>
  <tableColumns count="7">
    <tableColumn id="1" xr3:uid="{31CA6F0C-94D3-4183-9EC1-4808996477BE}" name="Term" dataDxfId="18"/>
    <tableColumn id="2" xr3:uid="{A5B9AC57-1686-4D70-B621-5B22301E3FFE}" name="Complexity" dataDxfId="17"/>
    <tableColumn id="3" xr3:uid="{53F9DA6B-A14F-4A6F-A516-E7EB0EBF833B}" name="Familiarity" dataDxfId="16"/>
    <tableColumn id="4" xr3:uid="{0EAB01F4-E712-46C8-9ECD-BC67462DBF68}" name="Audience-Specific Usage" dataDxfId="15"/>
    <tableColumn id="5" xr3:uid="{82C51B59-C4C1-4093-A5C2-B81C12B3C91E}" name="Ease of Understanding" dataDxfId="14"/>
    <tableColumn id="6" xr3:uid="{91FC3F40-5798-4A48-B4C2-5C600D3B704A}" name="Total Score" dataDxfId="13">
      <calculatedColumnFormula>SUM(Table9[[#This Row],[Complexity]:[Ease of Understanding]])</calculatedColumnFormula>
    </tableColumn>
    <tableColumn id="7" xr3:uid="{20CDBF85-5EAA-4270-A64A-D5C11C4CD41D}" name="Classification" dataDxfId="12">
      <calculatedColumnFormula array="1">_xlfn.IFS(Table9[[#This Row],[Total Score]] &lt;= 8, "Not jargon",AND(Table9[[#This Row],[Total Score]] &gt;= 9, Table9[[#This Row],[Total Score]] &lt;= 12), "Borderline jargon",Table9[[#This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F564086-90B1-4F02-BAE1-62BDB8CB6D03}" name="Table10" displayName="Table10" ref="B2:H58" totalsRowShown="0">
  <autoFilter ref="B2:H58" xr:uid="{2F564086-90B1-4F02-BAE1-62BDB8CB6D03}"/>
  <tableColumns count="7">
    <tableColumn id="1" xr3:uid="{D6A5636F-B587-424F-8F45-C4436E256E97}" name="Term"/>
    <tableColumn id="2" xr3:uid="{E100DB1A-A566-4D97-B4B2-BCBC89C3C039}" name="Complexity"/>
    <tableColumn id="3" xr3:uid="{C0C0BBCA-C509-46A4-9B89-C31EF933931B}" name="Familiarity"/>
    <tableColumn id="4" xr3:uid="{E282C243-4B85-4728-98E4-1AD3137CAA42}" name="Audience-Specific Usage"/>
    <tableColumn id="5" xr3:uid="{CAFFFF14-FB76-4DD2-82F9-82B245461A2C}" name="Ease of Understanding"/>
    <tableColumn id="6" xr3:uid="{F4E0D6ED-1101-453E-B71A-BDEEB27664E8}" name="Total Score" dataDxfId="11">
      <calculatedColumnFormula>SUM(Table10[[#This Row],[Complexity]:[Ease of Understanding]])</calculatedColumnFormula>
    </tableColumn>
    <tableColumn id="7" xr3:uid="{3C04E119-973D-41F4-A743-0FC67B857B29}" name="Classification">
      <calculatedColumnFormula array="1">_xlfn.IFS(Table10[[#This Row],[Total Score]] &lt;= 8, "Not jargon",AND(Table10[[#This Row],[Total Score]] &gt;= 9, Table10[[#This Row],[Total Score]] &lt;= 12), "Borderline jargon",Table10[[#This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A8ADA03-97E2-46AE-9B6B-135A6984FB8D}" name="Table11" displayName="Table11" ref="B2:H20" totalsRowShown="0">
  <autoFilter ref="B2:H20" xr:uid="{5A8ADA03-97E2-46AE-9B6B-135A6984FB8D}"/>
  <sortState xmlns:xlrd2="http://schemas.microsoft.com/office/spreadsheetml/2017/richdata2" ref="B3:H20">
    <sortCondition ref="B2:B20"/>
  </sortState>
  <tableColumns count="7">
    <tableColumn id="1" xr3:uid="{43570C1D-2FC3-44FF-8172-6AEA8280026C}" name="Term"/>
    <tableColumn id="2" xr3:uid="{3641B327-65F4-4D49-BC71-D629306D9418}" name="Complexity"/>
    <tableColumn id="3" xr3:uid="{E18DB474-1194-437B-A664-37A49B300087}" name="Familiarity"/>
    <tableColumn id="4" xr3:uid="{468E6F61-EC42-48C3-A577-AAE61989FEE1}" name="Audience-Specific Usage"/>
    <tableColumn id="5" xr3:uid="{58196401-16BF-4CC3-9E16-5A58F87AFD22}" name="Ease of Understanding"/>
    <tableColumn id="6" xr3:uid="{4AA72107-C4C3-4865-9765-1B338FF7D4AC}" name="Total Score" dataDxfId="10">
      <calculatedColumnFormula>SUM(Table11[[#This Row],[Complexity]:[Ease of Understanding]])</calculatedColumnFormula>
    </tableColumn>
    <tableColumn id="7" xr3:uid="{7E1BF3FF-71D8-4B3E-BCB8-855EE2FC24E3}" name="Classification">
      <calculatedColumnFormula array="1">_xlfn.IFS(Table11[[#This Row],[Total Score]] &lt;= 8, "Not jargon",AND(Table11[[#This Row],[Total Score]] &gt;= 9, Table11[[#This Row],[Total Score]] &lt;= 12), "Borderline jargon",Table11[[#This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372E970-E86E-4101-B74F-68DAA53FBC62}" name="Table12" displayName="Table12" ref="B2:H7" totalsRowShown="0">
  <autoFilter ref="B2:H7" xr:uid="{B372E970-E86E-4101-B74F-68DAA53FBC62}"/>
  <tableColumns count="7">
    <tableColumn id="1" xr3:uid="{990E6766-2D8C-472C-8647-1CCF6EFA8F15}" name="Term"/>
    <tableColumn id="2" xr3:uid="{0535A794-DBBC-4F83-A2AA-0B5A9CA85668}" name="Complexity"/>
    <tableColumn id="3" xr3:uid="{EF401A67-F206-4E41-BC63-13980C74AA56}" name="Familiarity"/>
    <tableColumn id="4" xr3:uid="{FFA0AE90-CEAD-4A8B-A891-2A9322E53D43}" name="Audience-Specific Usage"/>
    <tableColumn id="5" xr3:uid="{53FEC1E2-EC33-4DC3-97D9-645C3A90F850}" name="Ease of Understanding"/>
    <tableColumn id="6" xr3:uid="{EAA62520-93FE-438B-B828-37225FF4F8D3}" name="Total Score" dataDxfId="9">
      <calculatedColumnFormula>SUM(Table12[[#This Row],[Complexity]:[Ease of Understanding]])</calculatedColumnFormula>
    </tableColumn>
    <tableColumn id="7" xr3:uid="{05A2FB15-FA09-472B-B5D2-13E05898B3B3}" name="Classification">
      <calculatedColumnFormula array="1">_xlfn.IFS(Table12[[#This Row],[Total Score]] &lt;= 8, "Not jargon",AND(Table12[[#This Row],[Total Score]] &gt;= 9, Table12[[#This Row],[Total Score]] &lt;= 12), "Borderline jargon",Table12[[#This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80E3598-5CDD-4AC1-90EA-A161F3ECFB96}" name="Table15" displayName="Table15" ref="B2:H83" totalsRowShown="0" dataDxfId="8">
  <autoFilter ref="B2:H83" xr:uid="{480E3598-5CDD-4AC1-90EA-A161F3ECFB96}">
    <filterColumn colId="6">
      <filters>
        <filter val="Jargon"/>
      </filters>
    </filterColumn>
  </autoFilter>
  <sortState xmlns:xlrd2="http://schemas.microsoft.com/office/spreadsheetml/2017/richdata2" ref="B3:H83">
    <sortCondition ref="B2:B83"/>
  </sortState>
  <tableColumns count="7">
    <tableColumn id="1" xr3:uid="{66FBB071-2719-4F02-9CC4-703B601FB4AB}" name="Term" dataDxfId="7"/>
    <tableColumn id="2" xr3:uid="{960BD48E-4C45-4EB0-8156-A624940290D1}" name="Complexity" dataDxfId="6"/>
    <tableColumn id="3" xr3:uid="{B7B1FB95-87C2-4BA3-918E-64654FB1615D}" name="Familiarity" dataDxfId="5"/>
    <tableColumn id="4" xr3:uid="{1BAB03A9-BC29-46BD-8DAB-8416F424CDEE}" name="Audience-Specific Usage" dataDxfId="4"/>
    <tableColumn id="5" xr3:uid="{83519074-C6BF-442F-8F56-0DFEF533CC51}" name="Ease of Understanding" dataDxfId="3"/>
    <tableColumn id="6" xr3:uid="{B92C9DEA-CEA8-42A2-87A6-40EFF9C446FC}" name="Total Score" dataDxfId="2">
      <calculatedColumnFormula>SUM(Table15[[#This Row],[Complexity]:[Ease of Understanding]])</calculatedColumnFormula>
    </tableColumn>
    <tableColumn id="7" xr3:uid="{3E5FBC80-91F3-4379-A13B-7529DC06F708}" name="Classification" dataDxfId="1">
      <calculatedColumnFormula array="1">_xlfn.IFS(Table15[[#This Row],[Total Score]] &lt;= 8, "Not jargon",AND(Table15[[#This Row],[Total Score]] &gt;= 9, Table15[[#This Row],[Total Score]] &lt;= 12), "Borderline jargon",Table15[[#This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D48FF2E-43C3-4E78-B03C-49C5FF63296E}" name="Table14" displayName="Table14" ref="B4:H30" totalsRowShown="0">
  <autoFilter ref="B4:H30" xr:uid="{2D48FF2E-43C3-4E78-B03C-49C5FF63296E}">
    <filterColumn colId="6">
      <filters>
        <filter val="Jargon"/>
      </filters>
    </filterColumn>
  </autoFilter>
  <sortState xmlns:xlrd2="http://schemas.microsoft.com/office/spreadsheetml/2017/richdata2" ref="B5:H30">
    <sortCondition ref="B4:B30"/>
  </sortState>
  <tableColumns count="7">
    <tableColumn id="1" xr3:uid="{C99C3E90-7452-4E3C-A0B8-72EF882539BB}" name="Term"/>
    <tableColumn id="2" xr3:uid="{DBE49C27-23AE-4847-9FBE-E3A4445FF01F}" name="Complexity"/>
    <tableColumn id="3" xr3:uid="{EEFF0CD7-9117-4FA0-B507-64536F6789B2}" name="Familiarity"/>
    <tableColumn id="4" xr3:uid="{383495CC-94E9-4BCE-8FD4-579D191BA4AF}" name="Audience-Specific Usage"/>
    <tableColumn id="5" xr3:uid="{CC38E0A7-1093-4E43-8755-6002050F5EEC}" name="Ease of Understanding"/>
    <tableColumn id="6" xr3:uid="{A2D80F4E-2E50-4AB3-808B-6FEECFC28259}" name="Total Score" dataDxfId="0">
      <calculatedColumnFormula>SUM(Table14[[#This Row],[Complexity]:[Ease of Understanding]])</calculatedColumnFormula>
    </tableColumn>
    <tableColumn id="7" xr3:uid="{46B4DA20-21DC-40AE-8B61-D9AD6B6B4FD1}" name="Classification">
      <calculatedColumnFormula array="1">_xlfn.IFS(Table14[[#This Row],[Total Score]] &lt;= 8, "Not jargon",AND(Table14[[#This Row],[Total Score]] &gt;= 9, Table14[[#This Row],[Total Score]] &lt;= 12), "Borderline jargon",Table14[[#This Row],[Total Score]] &gt;= 13, "Jargon")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568CAE-751D-4156-8E04-762C9B738ACB}" name="Table7" displayName="Table7" ref="A1:F12" totalsRowShown="0">
  <autoFilter ref="A1:F12" xr:uid="{30568CAE-751D-4156-8E04-762C9B738ACB}"/>
  <tableColumns count="6">
    <tableColumn id="1" xr3:uid="{C9A6A50E-AAD1-4591-B2C1-63B8AA47A8DE}" name="Group"/>
    <tableColumn id="2" xr3:uid="{4E0C36E3-FF7E-4079-B448-FEA4BFF82C85}" name="Sub Group"/>
    <tableColumn id="3" xr3:uid="{83327782-8D49-4C56-A61F-E7CAA951527D}" name="Number of terms"/>
    <tableColumn id="4" xr3:uid="{0F4F1870-6148-4F33-A72D-E6F5EE707252}" name="Number deemed as Jargon"/>
    <tableColumn id="5" xr3:uid="{42173443-4598-4629-94E0-7198DFF5442B}" name="Number deemed Borderline Jargon"/>
    <tableColumn id="6" xr3:uid="{DB70D361-10A6-405C-908E-E19769A77236}" name="Number deemed Not Jarg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3593-0D64-447B-8F43-D5D4968FA1D3}">
  <dimension ref="B2:M37"/>
  <sheetViews>
    <sheetView tabSelected="1" workbookViewId="0">
      <selection activeCell="L24" sqref="L24"/>
    </sheetView>
  </sheetViews>
  <sheetFormatPr defaultRowHeight="14.5" x14ac:dyDescent="0.35"/>
  <cols>
    <col min="2" max="2" width="25.726562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27.1796875" customWidth="1"/>
  </cols>
  <sheetData>
    <row r="2" spans="2:13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13" x14ac:dyDescent="0.35">
      <c r="B3" t="s">
        <v>12</v>
      </c>
      <c r="C3">
        <v>2</v>
      </c>
      <c r="D3">
        <v>4</v>
      </c>
      <c r="E3">
        <v>2</v>
      </c>
      <c r="F3">
        <v>2</v>
      </c>
      <c r="G3">
        <f>SUM(Table3[[#This Row],[Complexity]:[Ease of Understanding]])</f>
        <v>10</v>
      </c>
      <c r="H3" t="str" cm="1">
        <f t="array" ref="H3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4" spans="2:13" x14ac:dyDescent="0.35">
      <c r="B4" t="s">
        <v>13</v>
      </c>
      <c r="C4">
        <v>3</v>
      </c>
      <c r="D4">
        <v>4</v>
      </c>
      <c r="E4">
        <v>3</v>
      </c>
      <c r="F4">
        <v>3</v>
      </c>
      <c r="G4">
        <f>SUM(Table3[[#This Row],[Complexity]:[Ease of Understanding]])</f>
        <v>13</v>
      </c>
      <c r="H4" t="str" cm="1">
        <f t="array" ref="H4">_xlfn.IFS(Table3[[#This Row],[Total Score]] &lt;= 8, "Not jargon",AND(Table3[[#This Row],[Total Score]] &gt;= 9, Table3[[#This Row],[Total Score]] &lt;= 12), "Borderline jargon",Table3[[#This Row],[Total Score]] &gt;= 13, "Jargon")</f>
        <v>Jargon</v>
      </c>
    </row>
    <row r="5" spans="2:13" ht="17.5" x14ac:dyDescent="0.35">
      <c r="B5" t="s">
        <v>14</v>
      </c>
      <c r="C5">
        <v>2</v>
      </c>
      <c r="D5">
        <v>2</v>
      </c>
      <c r="E5">
        <v>2</v>
      </c>
      <c r="F5">
        <v>2</v>
      </c>
      <c r="G5">
        <f>SUM(Table3[[#This Row],[Complexity]:[Ease of Understanding]])</f>
        <v>8</v>
      </c>
      <c r="H5" t="str" cm="1">
        <f t="array" ref="H5">_xlfn.IFS(Table3[[#This Row],[Total Score]] &lt;= 8, "Not jargon",AND(Table3[[#This Row],[Total Score]] &gt;= 9, Table3[[#This Row],[Total Score]] &lt;= 12), "Borderline jargon",Table3[[#This Row],[Total Score]] &gt;= 13, "Jargon")</f>
        <v>Not jargon</v>
      </c>
      <c r="M5" s="3"/>
    </row>
    <row r="6" spans="2:13" x14ac:dyDescent="0.35">
      <c r="B6" t="s">
        <v>15</v>
      </c>
      <c r="C6">
        <v>3</v>
      </c>
      <c r="D6">
        <v>3</v>
      </c>
      <c r="E6">
        <v>3</v>
      </c>
      <c r="F6">
        <v>3</v>
      </c>
      <c r="G6">
        <f>SUM(Table3[[#This Row],[Complexity]:[Ease of Understanding]])</f>
        <v>12</v>
      </c>
      <c r="H6" t="str" cm="1">
        <f t="array" ref="H6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  <c r="M6" s="4"/>
    </row>
    <row r="7" spans="2:13" x14ac:dyDescent="0.35">
      <c r="B7" t="s">
        <v>16</v>
      </c>
      <c r="C7">
        <v>3</v>
      </c>
      <c r="D7">
        <v>2</v>
      </c>
      <c r="E7">
        <v>2</v>
      </c>
      <c r="F7">
        <v>3</v>
      </c>
      <c r="G7">
        <f>SUM(Table3[[#This Row],[Complexity]:[Ease of Understanding]])</f>
        <v>10</v>
      </c>
      <c r="H7" t="str" cm="1">
        <f t="array" ref="H7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  <c r="M7" s="1"/>
    </row>
    <row r="8" spans="2:13" x14ac:dyDescent="0.35">
      <c r="B8" t="s">
        <v>17</v>
      </c>
      <c r="C8">
        <v>4</v>
      </c>
      <c r="D8">
        <v>4</v>
      </c>
      <c r="E8">
        <v>4</v>
      </c>
      <c r="F8">
        <v>4</v>
      </c>
      <c r="G8">
        <f>SUM(Table3[[#This Row],[Complexity]:[Ease of Understanding]])</f>
        <v>16</v>
      </c>
      <c r="H8" t="str" cm="1">
        <f t="array" ref="H8">_xlfn.IFS(Table3[[#This Row],[Total Score]] &lt;= 8, "Not jargon",AND(Table3[[#This Row],[Total Score]] &gt;= 9, Table3[[#This Row],[Total Score]] &lt;= 12), "Borderline jargon",Table3[[#This Row],[Total Score]] &gt;= 13, "Jargon")</f>
        <v>Jargon</v>
      </c>
      <c r="M8" s="1"/>
    </row>
    <row r="9" spans="2:13" x14ac:dyDescent="0.35">
      <c r="B9" t="s">
        <v>18</v>
      </c>
      <c r="C9">
        <v>4</v>
      </c>
      <c r="D9">
        <v>5</v>
      </c>
      <c r="E9">
        <v>5</v>
      </c>
      <c r="F9">
        <v>5</v>
      </c>
      <c r="G9">
        <f>SUM(Table3[[#This Row],[Complexity]:[Ease of Understanding]])</f>
        <v>19</v>
      </c>
      <c r="H9" t="str" cm="1">
        <f t="array" ref="H9">_xlfn.IFS(Table3[[#This Row],[Total Score]] &lt;= 8, "Not jargon",AND(Table3[[#This Row],[Total Score]] &gt;= 9, Table3[[#This Row],[Total Score]] &lt;= 12), "Borderline jargon",Table3[[#This Row],[Total Score]] &gt;= 13, "Jargon")</f>
        <v>Jargon</v>
      </c>
      <c r="M9" s="1"/>
    </row>
    <row r="10" spans="2:13" x14ac:dyDescent="0.35">
      <c r="B10" s="11" t="s">
        <v>19</v>
      </c>
      <c r="C10" s="11">
        <v>2</v>
      </c>
      <c r="D10" s="11">
        <v>2</v>
      </c>
      <c r="E10" s="11">
        <v>2</v>
      </c>
      <c r="F10" s="11">
        <v>2</v>
      </c>
      <c r="G10" s="11">
        <f>SUM(Table3[[#This Row],[Complexity]:[Ease of Understanding]])</f>
        <v>8</v>
      </c>
      <c r="H10" s="11" t="str" cm="1">
        <f t="array" ref="H10">_xlfn.IFS(Table3[[#This Row],[Total Score]] &lt;= 8, "Not jargon",AND(Table3[[#This Row],[Total Score]] &gt;= 9, Table3[[#This Row],[Total Score]] &lt;= 12), "Borderline jargon",Table3[[#This Row],[Total Score]] &gt;= 13, "Jargon")</f>
        <v>Not jargon</v>
      </c>
    </row>
    <row r="11" spans="2:13" x14ac:dyDescent="0.35">
      <c r="B11" t="s">
        <v>20</v>
      </c>
      <c r="C11">
        <v>3</v>
      </c>
      <c r="D11">
        <v>2</v>
      </c>
      <c r="E11">
        <v>3</v>
      </c>
      <c r="F11">
        <v>3</v>
      </c>
      <c r="G11">
        <f>SUM(Table3[[#This Row],[Complexity]:[Ease of Understanding]])</f>
        <v>11</v>
      </c>
      <c r="H11" t="str" cm="1">
        <f t="array" ref="H11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12" spans="2:13" x14ac:dyDescent="0.35">
      <c r="B12" t="s">
        <v>21</v>
      </c>
      <c r="C12">
        <v>4</v>
      </c>
      <c r="D12">
        <v>4</v>
      </c>
      <c r="E12">
        <v>5</v>
      </c>
      <c r="F12">
        <v>5</v>
      </c>
      <c r="G12">
        <f>SUM(Table3[[#This Row],[Complexity]:[Ease of Understanding]])</f>
        <v>18</v>
      </c>
      <c r="H12" t="str" cm="1">
        <f t="array" ref="H12">_xlfn.IFS(Table3[[#This Row],[Total Score]] &lt;= 8, "Not jargon",AND(Table3[[#This Row],[Total Score]] &gt;= 9, Table3[[#This Row],[Total Score]] &lt;= 12), "Borderline jargon",Table3[[#This Row],[Total Score]] &gt;= 13, "Jargon")</f>
        <v>Jargon</v>
      </c>
    </row>
    <row r="13" spans="2:13" x14ac:dyDescent="0.35">
      <c r="B13" t="s">
        <v>22</v>
      </c>
      <c r="C13">
        <v>3</v>
      </c>
      <c r="D13">
        <v>2</v>
      </c>
      <c r="E13">
        <v>3</v>
      </c>
      <c r="F13">
        <v>3</v>
      </c>
      <c r="G13">
        <f>SUM(Table3[[#This Row],[Complexity]:[Ease of Understanding]])</f>
        <v>11</v>
      </c>
      <c r="H13" t="str" cm="1">
        <f t="array" ref="H13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14" spans="2:13" x14ac:dyDescent="0.35">
      <c r="B14" t="s">
        <v>23</v>
      </c>
      <c r="C14">
        <v>3</v>
      </c>
      <c r="D14">
        <v>2</v>
      </c>
      <c r="E14">
        <v>3</v>
      </c>
      <c r="F14">
        <v>3</v>
      </c>
      <c r="G14">
        <f>SUM(Table3[[#This Row],[Complexity]:[Ease of Understanding]])</f>
        <v>11</v>
      </c>
      <c r="H14" t="str" cm="1">
        <f t="array" ref="H14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15" spans="2:13" x14ac:dyDescent="0.35">
      <c r="B15" t="s">
        <v>24</v>
      </c>
      <c r="C15">
        <v>2</v>
      </c>
      <c r="D15">
        <v>2</v>
      </c>
      <c r="E15">
        <v>3</v>
      </c>
      <c r="F15">
        <v>2</v>
      </c>
      <c r="G15">
        <f>SUM(Table3[[#This Row],[Complexity]:[Ease of Understanding]])</f>
        <v>9</v>
      </c>
      <c r="H15" t="str" cm="1">
        <f t="array" ref="H15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16" spans="2:13" x14ac:dyDescent="0.35">
      <c r="B16" t="s">
        <v>25</v>
      </c>
      <c r="C16">
        <v>4</v>
      </c>
      <c r="D16">
        <v>4</v>
      </c>
      <c r="E16">
        <v>4</v>
      </c>
      <c r="F16">
        <v>4</v>
      </c>
      <c r="G16">
        <f>SUM(Table3[[#This Row],[Complexity]:[Ease of Understanding]])</f>
        <v>16</v>
      </c>
      <c r="H16" t="str" cm="1">
        <f t="array" ref="H16">_xlfn.IFS(Table3[[#This Row],[Total Score]] &lt;= 8, "Not jargon",AND(Table3[[#This Row],[Total Score]] &gt;= 9, Table3[[#This Row],[Total Score]] &lt;= 12), "Borderline jargon",Table3[[#This Row],[Total Score]] &gt;= 13, "Jargon")</f>
        <v>Jargon</v>
      </c>
    </row>
    <row r="17" spans="2:8" x14ac:dyDescent="0.35">
      <c r="B17" t="s">
        <v>26</v>
      </c>
      <c r="C17">
        <v>3</v>
      </c>
      <c r="D17">
        <v>3</v>
      </c>
      <c r="E17">
        <v>3</v>
      </c>
      <c r="F17">
        <v>3</v>
      </c>
      <c r="G17">
        <f>SUM(Table3[[#This Row],[Complexity]:[Ease of Understanding]])</f>
        <v>12</v>
      </c>
      <c r="H17" t="str" cm="1">
        <f t="array" ref="H17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18" spans="2:8" x14ac:dyDescent="0.35">
      <c r="B18" t="s">
        <v>27</v>
      </c>
      <c r="C18">
        <v>2</v>
      </c>
      <c r="D18">
        <v>2</v>
      </c>
      <c r="E18">
        <v>2</v>
      </c>
      <c r="F18">
        <v>2</v>
      </c>
      <c r="G18">
        <f>SUM(Table3[[#This Row],[Complexity]:[Ease of Understanding]])</f>
        <v>8</v>
      </c>
      <c r="H18" t="str" cm="1">
        <f t="array" ref="H18">_xlfn.IFS(Table3[[#This Row],[Total Score]] &lt;= 8, "Not jargon",AND(Table3[[#This Row],[Total Score]] &gt;= 9, Table3[[#This Row],[Total Score]] &lt;= 12), "Borderline jargon",Table3[[#This Row],[Total Score]] &gt;= 13, "Jargon")</f>
        <v>Not jargon</v>
      </c>
    </row>
    <row r="19" spans="2:8" x14ac:dyDescent="0.35">
      <c r="B19" t="s">
        <v>28</v>
      </c>
      <c r="C19">
        <v>4</v>
      </c>
      <c r="D19">
        <v>4</v>
      </c>
      <c r="E19">
        <v>5</v>
      </c>
      <c r="F19">
        <v>5</v>
      </c>
      <c r="G19">
        <f>SUM(Table3[[#This Row],[Complexity]:[Ease of Understanding]])</f>
        <v>18</v>
      </c>
      <c r="H19" t="str" cm="1">
        <f t="array" ref="H19">_xlfn.IFS(Table3[[#This Row],[Total Score]] &lt;= 8, "Not jargon",AND(Table3[[#This Row],[Total Score]] &gt;= 9, Table3[[#This Row],[Total Score]] &lt;= 12), "Borderline jargon",Table3[[#This Row],[Total Score]] &gt;= 13, "Jargon")</f>
        <v>Jargon</v>
      </c>
    </row>
    <row r="20" spans="2:8" x14ac:dyDescent="0.35">
      <c r="B20" t="s">
        <v>29</v>
      </c>
      <c r="C20">
        <v>3</v>
      </c>
      <c r="D20">
        <v>2</v>
      </c>
      <c r="E20">
        <v>3</v>
      </c>
      <c r="F20">
        <v>3</v>
      </c>
      <c r="G20">
        <f>SUM(Table3[[#This Row],[Complexity]:[Ease of Understanding]])</f>
        <v>11</v>
      </c>
      <c r="H20" t="str" cm="1">
        <f t="array" ref="H20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21" spans="2:8" x14ac:dyDescent="0.35">
      <c r="B21" t="s">
        <v>30</v>
      </c>
      <c r="C21">
        <v>3</v>
      </c>
      <c r="D21">
        <v>2</v>
      </c>
      <c r="E21">
        <v>3</v>
      </c>
      <c r="F21">
        <v>3</v>
      </c>
      <c r="G21">
        <f>SUM(Table3[[#This Row],[Complexity]:[Ease of Understanding]])</f>
        <v>11</v>
      </c>
      <c r="H21" t="str" cm="1">
        <f t="array" ref="H21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22" spans="2:8" x14ac:dyDescent="0.35">
      <c r="B22" t="s">
        <v>31</v>
      </c>
      <c r="C22">
        <v>3</v>
      </c>
      <c r="D22">
        <v>3</v>
      </c>
      <c r="E22">
        <v>3</v>
      </c>
      <c r="F22">
        <v>3</v>
      </c>
      <c r="G22">
        <f>SUM(Table3[[#This Row],[Complexity]:[Ease of Understanding]])</f>
        <v>12</v>
      </c>
      <c r="H22" t="str" cm="1">
        <f t="array" ref="H22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23" spans="2:8" x14ac:dyDescent="0.35">
      <c r="B23" t="s">
        <v>32</v>
      </c>
      <c r="C23">
        <v>3</v>
      </c>
      <c r="D23">
        <v>3</v>
      </c>
      <c r="E23">
        <v>3</v>
      </c>
      <c r="F23">
        <v>3</v>
      </c>
      <c r="G23">
        <f>SUM(Table3[[#This Row],[Complexity]:[Ease of Understanding]])</f>
        <v>12</v>
      </c>
      <c r="H23" t="str" cm="1">
        <f t="array" ref="H23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24" spans="2:8" x14ac:dyDescent="0.35">
      <c r="B24" t="s">
        <v>33</v>
      </c>
      <c r="C24">
        <v>3</v>
      </c>
      <c r="D24">
        <v>3</v>
      </c>
      <c r="E24">
        <v>3</v>
      </c>
      <c r="F24">
        <v>3</v>
      </c>
      <c r="G24">
        <f>SUM(Table3[[#This Row],[Complexity]:[Ease of Understanding]])</f>
        <v>12</v>
      </c>
      <c r="H24" t="str" cm="1">
        <f t="array" ref="H24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25" spans="2:8" x14ac:dyDescent="0.35">
      <c r="B25" t="s">
        <v>34</v>
      </c>
      <c r="C25">
        <v>4</v>
      </c>
      <c r="D25">
        <v>5</v>
      </c>
      <c r="E25">
        <v>4</v>
      </c>
      <c r="F25">
        <v>5</v>
      </c>
      <c r="G25">
        <f>SUM(Table3[[#This Row],[Complexity]:[Ease of Understanding]])</f>
        <v>18</v>
      </c>
      <c r="H25" t="str" cm="1">
        <f t="array" ref="H25">_xlfn.IFS(Table3[[#This Row],[Total Score]] &lt;= 8, "Not jargon",AND(Table3[[#This Row],[Total Score]] &gt;= 9, Table3[[#This Row],[Total Score]] &lt;= 12), "Borderline jargon",Table3[[#This Row],[Total Score]] &gt;= 13, "Jargon")</f>
        <v>Jargon</v>
      </c>
    </row>
    <row r="26" spans="2:8" x14ac:dyDescent="0.35">
      <c r="B26" t="s">
        <v>35</v>
      </c>
      <c r="C26">
        <v>3</v>
      </c>
      <c r="D26">
        <v>2</v>
      </c>
      <c r="E26">
        <v>2</v>
      </c>
      <c r="F26">
        <v>3</v>
      </c>
      <c r="G26">
        <f>SUM(Table3[[#This Row],[Complexity]:[Ease of Understanding]])</f>
        <v>10</v>
      </c>
      <c r="H26" t="str" cm="1">
        <f t="array" ref="H26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27" spans="2:8" x14ac:dyDescent="0.35">
      <c r="B27" t="s">
        <v>36</v>
      </c>
      <c r="C27">
        <v>5</v>
      </c>
      <c r="D27">
        <v>5</v>
      </c>
      <c r="E27">
        <v>5</v>
      </c>
      <c r="F27">
        <v>5</v>
      </c>
      <c r="G27">
        <f>SUM(Table3[[#This Row],[Complexity]:[Ease of Understanding]])</f>
        <v>20</v>
      </c>
      <c r="H27" t="str" cm="1">
        <f t="array" ref="H27">_xlfn.IFS(Table3[[#This Row],[Total Score]] &lt;= 8, "Not jargon",AND(Table3[[#This Row],[Total Score]] &gt;= 9, Table3[[#This Row],[Total Score]] &lt;= 12), "Borderline jargon",Table3[[#This Row],[Total Score]] &gt;= 13, "Jargon")</f>
        <v>Jargon</v>
      </c>
    </row>
    <row r="28" spans="2:8" x14ac:dyDescent="0.35">
      <c r="B28" t="s">
        <v>37</v>
      </c>
      <c r="C28">
        <v>3</v>
      </c>
      <c r="D28">
        <v>3</v>
      </c>
      <c r="E28">
        <v>3</v>
      </c>
      <c r="F28">
        <v>3</v>
      </c>
      <c r="G28">
        <f>SUM(Table3[[#This Row],[Complexity]:[Ease of Understanding]])</f>
        <v>12</v>
      </c>
      <c r="H28" t="str" cm="1">
        <f t="array" ref="H28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29" spans="2:8" x14ac:dyDescent="0.35">
      <c r="B29" t="s">
        <v>38</v>
      </c>
      <c r="C29">
        <v>3</v>
      </c>
      <c r="D29">
        <v>3</v>
      </c>
      <c r="E29">
        <v>3</v>
      </c>
      <c r="F29">
        <v>3</v>
      </c>
      <c r="G29">
        <f>SUM(Table3[[#This Row],[Complexity]:[Ease of Understanding]])</f>
        <v>12</v>
      </c>
      <c r="H29" t="str" cm="1">
        <f t="array" ref="H29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30" spans="2:8" x14ac:dyDescent="0.35">
      <c r="B30" t="s">
        <v>39</v>
      </c>
      <c r="C30">
        <v>2</v>
      </c>
      <c r="D30">
        <v>2</v>
      </c>
      <c r="E30">
        <v>2</v>
      </c>
      <c r="F30">
        <v>2</v>
      </c>
      <c r="G30">
        <f>SUM(Table3[[#This Row],[Complexity]:[Ease of Understanding]])</f>
        <v>8</v>
      </c>
      <c r="H30" t="str" cm="1">
        <f t="array" ref="H30">_xlfn.IFS(Table3[[#This Row],[Total Score]] &lt;= 8, "Not jargon",AND(Table3[[#This Row],[Total Score]] &gt;= 9, Table3[[#This Row],[Total Score]] &lt;= 12), "Borderline jargon",Table3[[#This Row],[Total Score]] &gt;= 13, "Jargon")</f>
        <v>Not jargon</v>
      </c>
    </row>
    <row r="31" spans="2:8" x14ac:dyDescent="0.35">
      <c r="B31" t="s">
        <v>40</v>
      </c>
      <c r="C31">
        <v>5</v>
      </c>
      <c r="D31">
        <v>4</v>
      </c>
      <c r="E31">
        <v>5</v>
      </c>
      <c r="F31">
        <v>5</v>
      </c>
      <c r="G31">
        <f>SUM(Table3[[#This Row],[Complexity]:[Ease of Understanding]])</f>
        <v>19</v>
      </c>
      <c r="H31" t="str" cm="1">
        <f t="array" ref="H31">_xlfn.IFS(Table3[[#This Row],[Total Score]] &lt;= 8, "Not jargon",AND(Table3[[#This Row],[Total Score]] &gt;= 9, Table3[[#This Row],[Total Score]] &lt;= 12), "Borderline jargon",Table3[[#This Row],[Total Score]] &gt;= 13, "Jargon")</f>
        <v>Jargon</v>
      </c>
    </row>
    <row r="32" spans="2:8" x14ac:dyDescent="0.35">
      <c r="B32" t="s">
        <v>41</v>
      </c>
      <c r="C32">
        <v>3</v>
      </c>
      <c r="D32">
        <v>3</v>
      </c>
      <c r="E32">
        <v>3</v>
      </c>
      <c r="F32">
        <v>3</v>
      </c>
      <c r="G32">
        <f>SUM(Table3[[#This Row],[Complexity]:[Ease of Understanding]])</f>
        <v>12</v>
      </c>
      <c r="H32" t="str" cm="1">
        <f t="array" ref="H32">_xlfn.IFS(Table3[[#This Row],[Total Score]] &lt;= 8, "Not jargon",AND(Table3[[#This Row],[Total Score]] &gt;= 9, Table3[[#This Row],[Total Score]] &lt;= 12), "Borderline jargon",Table3[[#This Row],[Total Score]] &gt;= 13, "Jargon")</f>
        <v>Borderline jargon</v>
      </c>
    </row>
    <row r="34" spans="7:8" x14ac:dyDescent="0.35">
      <c r="G34" t="s">
        <v>42</v>
      </c>
      <c r="H34">
        <f>COUNTIF(Table3[Classification],G34)</f>
        <v>9</v>
      </c>
    </row>
    <row r="35" spans="7:8" x14ac:dyDescent="0.35">
      <c r="G35" t="s">
        <v>43</v>
      </c>
      <c r="H35">
        <f>COUNTIF(Table3[Classification],G35)</f>
        <v>17</v>
      </c>
    </row>
    <row r="36" spans="7:8" x14ac:dyDescent="0.35">
      <c r="G36" t="s">
        <v>44</v>
      </c>
      <c r="H36">
        <f>COUNTIF(Table3[Classification],G36)</f>
        <v>4</v>
      </c>
    </row>
    <row r="37" spans="7:8" x14ac:dyDescent="0.35">
      <c r="H37">
        <f>SUM(H34:H36)</f>
        <v>30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80742-024F-48FB-BB2D-8C4CC4399E7F}">
  <dimension ref="B2:K74"/>
  <sheetViews>
    <sheetView workbookViewId="0">
      <selection activeCell="B8" sqref="B8"/>
    </sheetView>
  </sheetViews>
  <sheetFormatPr defaultRowHeight="14.5" x14ac:dyDescent="0.35"/>
  <cols>
    <col min="2" max="2" width="41.726562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2" spans="2:9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9" x14ac:dyDescent="0.35">
      <c r="B3" s="11" t="s">
        <v>45</v>
      </c>
      <c r="C3">
        <v>2</v>
      </c>
      <c r="D3">
        <v>2</v>
      </c>
      <c r="E3">
        <v>2</v>
      </c>
      <c r="F3">
        <v>4</v>
      </c>
      <c r="G3">
        <f>SUM(Table3[[#This Row],[Complexity]:[Ease of Understanding]])</f>
        <v>10</v>
      </c>
      <c r="H3" t="str" cm="1">
        <f t="array" ref="H3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4" spans="2:9" x14ac:dyDescent="0.35">
      <c r="B4" t="s">
        <v>46</v>
      </c>
      <c r="C4">
        <v>3</v>
      </c>
      <c r="D4">
        <v>3</v>
      </c>
      <c r="E4">
        <v>3</v>
      </c>
      <c r="F4">
        <v>3</v>
      </c>
      <c r="G4">
        <f>SUM(Table4[[#This Row],[Complexity]:[Ease of Understanding]])</f>
        <v>12</v>
      </c>
      <c r="H4" t="str" cm="1">
        <f t="array" ref="H4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4" s="6"/>
    </row>
    <row r="5" spans="2:9" x14ac:dyDescent="0.35">
      <c r="B5" t="s">
        <v>47</v>
      </c>
      <c r="C5">
        <v>2</v>
      </c>
      <c r="D5">
        <v>2</v>
      </c>
      <c r="E5">
        <v>2</v>
      </c>
      <c r="F5">
        <v>2</v>
      </c>
      <c r="G5">
        <f>SUM(Table4[[#This Row],[Complexity]:[Ease of Understanding]])</f>
        <v>8</v>
      </c>
      <c r="H5" t="str" cm="1">
        <f t="array" ref="H5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5" s="7"/>
    </row>
    <row r="6" spans="2:9" x14ac:dyDescent="0.35">
      <c r="B6" t="s">
        <v>48</v>
      </c>
      <c r="C6">
        <v>3</v>
      </c>
      <c r="D6">
        <v>3</v>
      </c>
      <c r="E6">
        <v>3</v>
      </c>
      <c r="F6">
        <v>3</v>
      </c>
      <c r="G6">
        <f>SUM(Table4[[#This Row],[Complexity]:[Ease of Understanding]])</f>
        <v>12</v>
      </c>
      <c r="H6" t="str" cm="1">
        <f t="array" ref="H6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6" s="8"/>
    </row>
    <row r="7" spans="2:9" x14ac:dyDescent="0.35">
      <c r="B7" t="s">
        <v>49</v>
      </c>
      <c r="C7">
        <v>3</v>
      </c>
      <c r="D7">
        <v>3</v>
      </c>
      <c r="E7">
        <v>3</v>
      </c>
      <c r="F7">
        <v>3</v>
      </c>
      <c r="G7">
        <f>SUM(Table4[[#This Row],[Complexity]:[Ease of Understanding]])</f>
        <v>12</v>
      </c>
      <c r="H7" t="str" cm="1">
        <f t="array" ref="H7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7" s="9"/>
    </row>
    <row r="8" spans="2:9" x14ac:dyDescent="0.35">
      <c r="B8" t="s">
        <v>50</v>
      </c>
      <c r="C8">
        <v>3</v>
      </c>
      <c r="D8">
        <v>3</v>
      </c>
      <c r="E8">
        <v>3</v>
      </c>
      <c r="F8">
        <v>3</v>
      </c>
      <c r="G8">
        <f>SUM(Table4[[#This Row],[Complexity]:[Ease of Understanding]])</f>
        <v>12</v>
      </c>
      <c r="H8" t="str" cm="1">
        <f t="array" ref="H8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8" s="9"/>
    </row>
    <row r="9" spans="2:9" x14ac:dyDescent="0.35">
      <c r="B9" t="s">
        <v>51</v>
      </c>
      <c r="C9">
        <v>1</v>
      </c>
      <c r="D9">
        <v>2</v>
      </c>
      <c r="E9">
        <v>2</v>
      </c>
      <c r="F9">
        <v>2</v>
      </c>
      <c r="G9">
        <f>SUM(Table4[[#This Row],[Complexity]:[Ease of Understanding]])</f>
        <v>7</v>
      </c>
      <c r="H9" t="str" cm="1">
        <f t="array" ref="H9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9" s="9"/>
    </row>
    <row r="10" spans="2:9" x14ac:dyDescent="0.35">
      <c r="B10" t="s">
        <v>52</v>
      </c>
      <c r="C10">
        <v>2</v>
      </c>
      <c r="D10">
        <v>2</v>
      </c>
      <c r="E10">
        <v>2</v>
      </c>
      <c r="F10">
        <v>2</v>
      </c>
      <c r="G10">
        <f>SUM(Table4[[#This Row],[Complexity]:[Ease of Understanding]])</f>
        <v>8</v>
      </c>
      <c r="H10" t="str" cm="1">
        <f t="array" ref="H10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10" s="10"/>
    </row>
    <row r="11" spans="2:9" x14ac:dyDescent="0.35">
      <c r="B11" t="s">
        <v>53</v>
      </c>
      <c r="C11">
        <v>2</v>
      </c>
      <c r="D11">
        <v>2</v>
      </c>
      <c r="E11">
        <v>2</v>
      </c>
      <c r="F11">
        <v>2</v>
      </c>
      <c r="G11">
        <f>SUM(Table4[[#This Row],[Complexity]:[Ease of Understanding]])</f>
        <v>8</v>
      </c>
      <c r="H11" t="str" cm="1">
        <f t="array" ref="H11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11" s="10"/>
    </row>
    <row r="12" spans="2:9" x14ac:dyDescent="0.35">
      <c r="B12" t="s">
        <v>54</v>
      </c>
      <c r="C12">
        <v>3</v>
      </c>
      <c r="D12">
        <v>3</v>
      </c>
      <c r="E12">
        <v>3</v>
      </c>
      <c r="F12">
        <v>3</v>
      </c>
      <c r="G12">
        <f>SUM(Table4[[#This Row],[Complexity]:[Ease of Understanding]])</f>
        <v>12</v>
      </c>
      <c r="H12" t="str" cm="1">
        <f t="array" ref="H12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12" s="8"/>
    </row>
    <row r="13" spans="2:9" x14ac:dyDescent="0.35">
      <c r="B13" t="s">
        <v>55</v>
      </c>
      <c r="C13">
        <v>2</v>
      </c>
      <c r="D13">
        <v>2</v>
      </c>
      <c r="E13">
        <v>3</v>
      </c>
      <c r="F13">
        <v>2</v>
      </c>
      <c r="G13">
        <f>SUM(Table4[[#This Row],[Complexity]:[Ease of Understanding]])</f>
        <v>9</v>
      </c>
      <c r="H13" t="str" cm="1">
        <f t="array" ref="H13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13" s="9"/>
    </row>
    <row r="14" spans="2:9" x14ac:dyDescent="0.35">
      <c r="B14" t="s">
        <v>56</v>
      </c>
      <c r="C14">
        <v>3</v>
      </c>
      <c r="D14">
        <v>3</v>
      </c>
      <c r="E14">
        <v>3</v>
      </c>
      <c r="F14">
        <v>3</v>
      </c>
      <c r="G14">
        <f>SUM(Table4[[#This Row],[Complexity]:[Ease of Understanding]])</f>
        <v>12</v>
      </c>
      <c r="H14" t="str" cm="1">
        <f t="array" ref="H14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14" s="9"/>
    </row>
    <row r="15" spans="2:9" x14ac:dyDescent="0.35">
      <c r="B15" t="s">
        <v>57</v>
      </c>
      <c r="C15">
        <v>3</v>
      </c>
      <c r="D15">
        <v>3</v>
      </c>
      <c r="E15">
        <v>3</v>
      </c>
      <c r="F15">
        <v>3</v>
      </c>
      <c r="G15">
        <f>SUM(Table4[[#This Row],[Complexity]:[Ease of Understanding]])</f>
        <v>12</v>
      </c>
      <c r="H15" t="str" cm="1">
        <f t="array" ref="H15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15" s="10"/>
    </row>
    <row r="16" spans="2:9" x14ac:dyDescent="0.35">
      <c r="B16" t="s">
        <v>58</v>
      </c>
      <c r="C16">
        <v>3</v>
      </c>
      <c r="D16">
        <v>3</v>
      </c>
      <c r="E16">
        <v>3</v>
      </c>
      <c r="F16">
        <v>3</v>
      </c>
      <c r="G16">
        <f>SUM(Table4[[#This Row],[Complexity]:[Ease of Understanding]])</f>
        <v>12</v>
      </c>
      <c r="H16" t="str" cm="1">
        <f t="array" ref="H16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16" s="10"/>
    </row>
    <row r="17" spans="2:9" x14ac:dyDescent="0.35">
      <c r="B17" t="s">
        <v>59</v>
      </c>
      <c r="C17">
        <v>2</v>
      </c>
      <c r="D17">
        <v>2</v>
      </c>
      <c r="E17">
        <v>2</v>
      </c>
      <c r="F17">
        <v>2</v>
      </c>
      <c r="G17">
        <f>SUM(Table4[[#This Row],[Complexity]:[Ease of Understanding]])</f>
        <v>8</v>
      </c>
      <c r="H17" t="str" cm="1">
        <f t="array" ref="H17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17" s="10"/>
    </row>
    <row r="18" spans="2:9" x14ac:dyDescent="0.35">
      <c r="B18" t="s">
        <v>60</v>
      </c>
      <c r="C18">
        <v>2</v>
      </c>
      <c r="D18">
        <v>2</v>
      </c>
      <c r="E18">
        <v>2</v>
      </c>
      <c r="F18">
        <v>2</v>
      </c>
      <c r="G18">
        <f>SUM(Table4[[#This Row],[Complexity]:[Ease of Understanding]])</f>
        <v>8</v>
      </c>
      <c r="H18" t="str" cm="1">
        <f t="array" ref="H18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18" s="8"/>
    </row>
    <row r="19" spans="2:9" x14ac:dyDescent="0.35">
      <c r="B19" t="s">
        <v>61</v>
      </c>
      <c r="C19">
        <v>3</v>
      </c>
      <c r="D19">
        <v>3</v>
      </c>
      <c r="E19">
        <v>3</v>
      </c>
      <c r="F19">
        <v>3</v>
      </c>
      <c r="G19">
        <f>SUM(Table4[[#This Row],[Complexity]:[Ease of Understanding]])</f>
        <v>12</v>
      </c>
      <c r="H19" t="str" cm="1">
        <f t="array" ref="H19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19" s="9"/>
    </row>
    <row r="20" spans="2:9" x14ac:dyDescent="0.35">
      <c r="B20" t="s">
        <v>62</v>
      </c>
      <c r="C20">
        <v>2</v>
      </c>
      <c r="D20">
        <v>2</v>
      </c>
      <c r="E20">
        <v>2</v>
      </c>
      <c r="F20">
        <v>2</v>
      </c>
      <c r="G20">
        <f>SUM(Table4[[#This Row],[Complexity]:[Ease of Understanding]])</f>
        <v>8</v>
      </c>
      <c r="H20" t="str" cm="1">
        <f t="array" ref="H20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20" s="9"/>
    </row>
    <row r="21" spans="2:9" x14ac:dyDescent="0.35">
      <c r="B21" t="s">
        <v>63</v>
      </c>
      <c r="C21">
        <v>2</v>
      </c>
      <c r="D21">
        <v>2</v>
      </c>
      <c r="E21">
        <v>2</v>
      </c>
      <c r="F21">
        <v>2</v>
      </c>
      <c r="G21">
        <f>SUM(Table4[[#This Row],[Complexity]:[Ease of Understanding]])</f>
        <v>8</v>
      </c>
      <c r="H21" t="str" cm="1">
        <f t="array" ref="H21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21" s="10"/>
    </row>
    <row r="22" spans="2:9" x14ac:dyDescent="0.35">
      <c r="B22" t="s">
        <v>64</v>
      </c>
      <c r="C22">
        <v>3</v>
      </c>
      <c r="D22">
        <v>3</v>
      </c>
      <c r="E22">
        <v>3</v>
      </c>
      <c r="F22">
        <v>3</v>
      </c>
      <c r="G22">
        <f>SUM(Table4[[#This Row],[Complexity]:[Ease of Understanding]])</f>
        <v>12</v>
      </c>
      <c r="H22" t="str" cm="1">
        <f t="array" ref="H22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22" s="10"/>
    </row>
    <row r="23" spans="2:9" x14ac:dyDescent="0.35">
      <c r="B23" t="s">
        <v>65</v>
      </c>
      <c r="C23">
        <v>3</v>
      </c>
      <c r="D23">
        <v>3</v>
      </c>
      <c r="E23">
        <v>3</v>
      </c>
      <c r="F23">
        <v>3</v>
      </c>
      <c r="G23">
        <f>SUM(Table4[[#This Row],[Complexity]:[Ease of Understanding]])</f>
        <v>12</v>
      </c>
      <c r="H23" t="str" cm="1">
        <f t="array" ref="H23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23" s="10"/>
    </row>
    <row r="24" spans="2:9" x14ac:dyDescent="0.35">
      <c r="B24" t="s">
        <v>66</v>
      </c>
      <c r="C24">
        <v>1</v>
      </c>
      <c r="D24">
        <v>1</v>
      </c>
      <c r="E24">
        <v>1</v>
      </c>
      <c r="F24">
        <v>1</v>
      </c>
      <c r="G24">
        <f>SUM(Table4[[#This Row],[Complexity]:[Ease of Understanding]])</f>
        <v>4</v>
      </c>
      <c r="H24" t="str" cm="1">
        <f t="array" ref="H24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24" s="8"/>
    </row>
    <row r="25" spans="2:9" x14ac:dyDescent="0.35">
      <c r="B25" t="s">
        <v>67</v>
      </c>
      <c r="C25">
        <v>3</v>
      </c>
      <c r="D25">
        <v>3</v>
      </c>
      <c r="E25">
        <v>3</v>
      </c>
      <c r="F25">
        <v>3</v>
      </c>
      <c r="G25">
        <f>SUM(Table4[[#This Row],[Complexity]:[Ease of Understanding]])</f>
        <v>12</v>
      </c>
      <c r="H25" t="str" cm="1">
        <f t="array" ref="H25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25" s="9"/>
    </row>
    <row r="26" spans="2:9" x14ac:dyDescent="0.35">
      <c r="B26" t="s">
        <v>68</v>
      </c>
      <c r="C26">
        <v>2</v>
      </c>
      <c r="D26">
        <v>2</v>
      </c>
      <c r="E26">
        <v>2</v>
      </c>
      <c r="F26">
        <v>2</v>
      </c>
      <c r="G26">
        <f>SUM(Table4[[#This Row],[Complexity]:[Ease of Understanding]])</f>
        <v>8</v>
      </c>
      <c r="H26" t="str" cm="1">
        <f t="array" ref="H26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26" s="9"/>
    </row>
    <row r="27" spans="2:9" x14ac:dyDescent="0.35">
      <c r="B27" t="s">
        <v>69</v>
      </c>
      <c r="C27">
        <v>3</v>
      </c>
      <c r="D27">
        <v>3</v>
      </c>
      <c r="E27">
        <v>3</v>
      </c>
      <c r="F27">
        <v>3</v>
      </c>
      <c r="G27">
        <f>SUM(Table4[[#This Row],[Complexity]:[Ease of Understanding]])</f>
        <v>12</v>
      </c>
      <c r="H27" t="str" cm="1">
        <f t="array" ref="H27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27" s="10"/>
    </row>
    <row r="28" spans="2:9" x14ac:dyDescent="0.35">
      <c r="B28" t="s">
        <v>70</v>
      </c>
      <c r="C28">
        <v>2</v>
      </c>
      <c r="D28">
        <v>2</v>
      </c>
      <c r="E28">
        <v>2</v>
      </c>
      <c r="F28">
        <v>2</v>
      </c>
      <c r="G28">
        <f>SUM(Table4[[#This Row],[Complexity]:[Ease of Understanding]])</f>
        <v>8</v>
      </c>
      <c r="H28" t="str" cm="1">
        <f t="array" ref="H28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28" s="10"/>
    </row>
    <row r="29" spans="2:9" x14ac:dyDescent="0.35">
      <c r="B29" t="s">
        <v>71</v>
      </c>
      <c r="C29">
        <v>3</v>
      </c>
      <c r="D29">
        <v>3</v>
      </c>
      <c r="E29">
        <v>3</v>
      </c>
      <c r="F29">
        <v>3</v>
      </c>
      <c r="G29">
        <f>SUM(Table4[[#This Row],[Complexity]:[Ease of Understanding]])</f>
        <v>12</v>
      </c>
      <c r="H29" t="str" cm="1">
        <f t="array" ref="H29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29" s="10"/>
    </row>
    <row r="30" spans="2:9" x14ac:dyDescent="0.35">
      <c r="B30" t="s">
        <v>72</v>
      </c>
      <c r="C30">
        <v>2</v>
      </c>
      <c r="D30">
        <v>2</v>
      </c>
      <c r="E30">
        <v>2</v>
      </c>
      <c r="F30">
        <v>2</v>
      </c>
      <c r="G30">
        <v>8</v>
      </c>
      <c r="H30" t="str" cm="1">
        <f t="array" ref="H30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30" s="6"/>
    </row>
    <row r="31" spans="2:9" x14ac:dyDescent="0.35">
      <c r="B31" t="s">
        <v>73</v>
      </c>
      <c r="C31">
        <v>2</v>
      </c>
      <c r="D31">
        <v>2</v>
      </c>
      <c r="E31">
        <v>3</v>
      </c>
      <c r="F31">
        <v>2</v>
      </c>
      <c r="G31">
        <f>SUM(Table4[[#This Row],[Complexity]:[Ease of Understanding]])</f>
        <v>9</v>
      </c>
      <c r="H31" t="str" cm="1">
        <f t="array" ref="H31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31" s="7"/>
    </row>
    <row r="32" spans="2:9" x14ac:dyDescent="0.35">
      <c r="B32" t="s">
        <v>74</v>
      </c>
      <c r="C32">
        <v>2</v>
      </c>
      <c r="D32">
        <v>2</v>
      </c>
      <c r="E32">
        <v>3</v>
      </c>
      <c r="F32">
        <v>2</v>
      </c>
      <c r="G32">
        <f>SUM(Table4[[#This Row],[Complexity]:[Ease of Understanding]])</f>
        <v>9</v>
      </c>
      <c r="H32" t="str" cm="1">
        <f t="array" ref="H32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32" s="8"/>
    </row>
    <row r="33" spans="2:11" x14ac:dyDescent="0.35">
      <c r="B33" t="s">
        <v>75</v>
      </c>
      <c r="C33">
        <v>2</v>
      </c>
      <c r="D33">
        <v>2</v>
      </c>
      <c r="E33">
        <v>3</v>
      </c>
      <c r="F33">
        <v>2</v>
      </c>
      <c r="G33">
        <f>SUM(Table4[[#This Row],[Complexity]:[Ease of Understanding]])</f>
        <v>9</v>
      </c>
      <c r="H33" t="str" cm="1">
        <f t="array" ref="H33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33" s="9"/>
    </row>
    <row r="34" spans="2:11" x14ac:dyDescent="0.35">
      <c r="B34" t="s">
        <v>76</v>
      </c>
      <c r="C34">
        <v>2</v>
      </c>
      <c r="D34">
        <v>2</v>
      </c>
      <c r="E34">
        <v>3</v>
      </c>
      <c r="F34">
        <v>2</v>
      </c>
      <c r="G34">
        <f>SUM(Table4[[#This Row],[Complexity]:[Ease of Understanding]])</f>
        <v>9</v>
      </c>
      <c r="H34" t="str" cm="1">
        <f t="array" ref="H34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I34" s="9"/>
    </row>
    <row r="35" spans="2:11" x14ac:dyDescent="0.35">
      <c r="B35" t="s">
        <v>77</v>
      </c>
      <c r="C35">
        <v>2</v>
      </c>
      <c r="D35">
        <v>2</v>
      </c>
      <c r="E35">
        <v>3</v>
      </c>
      <c r="F35">
        <v>2</v>
      </c>
      <c r="G35">
        <v>8</v>
      </c>
      <c r="H35" t="str" cm="1">
        <f t="array" ref="H35">_xlfn.IFS(Table4[[#This Row],[Total Score]] &lt;= 8, "Not jargon",AND(Table4[[#This Row],[Total Score]] &gt;= 9, Table4[[#This Row],[Total Score]] &lt;= 12), "Borderline jargon",Table4[[#This Row],[Total Score]] &gt;= 13, "Jargon")</f>
        <v>Not jargon</v>
      </c>
      <c r="I35" s="9"/>
    </row>
    <row r="36" spans="2:11" x14ac:dyDescent="0.35">
      <c r="B36" t="s">
        <v>78</v>
      </c>
      <c r="C36">
        <v>2</v>
      </c>
      <c r="D36">
        <v>2</v>
      </c>
      <c r="E36">
        <v>3</v>
      </c>
      <c r="F36">
        <v>2</v>
      </c>
      <c r="G36">
        <f>SUM(Table4[[#This Row],[Complexity]:[Ease of Understanding]])</f>
        <v>9</v>
      </c>
      <c r="H36" t="str" cm="1">
        <f t="array" ref="H36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37" spans="2:11" x14ac:dyDescent="0.35">
      <c r="B37" t="s">
        <v>79</v>
      </c>
      <c r="C37">
        <v>2</v>
      </c>
      <c r="D37">
        <v>2</v>
      </c>
      <c r="E37">
        <v>3</v>
      </c>
      <c r="F37">
        <v>2</v>
      </c>
      <c r="G37">
        <f>SUM(Table4[[#This Row],[Complexity]:[Ease of Understanding]])</f>
        <v>9</v>
      </c>
      <c r="H37" t="str" cm="1">
        <f t="array" ref="H37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38" spans="2:11" x14ac:dyDescent="0.35">
      <c r="B38" t="s">
        <v>80</v>
      </c>
      <c r="C38">
        <v>2</v>
      </c>
      <c r="D38">
        <v>2</v>
      </c>
      <c r="E38">
        <v>3</v>
      </c>
      <c r="F38">
        <v>2</v>
      </c>
      <c r="G38">
        <f>SUM(Table4[[#This Row],[Complexity]:[Ease of Understanding]])</f>
        <v>9</v>
      </c>
      <c r="H38" t="str" cm="1">
        <f t="array" ref="H38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39" spans="2:11" x14ac:dyDescent="0.35">
      <c r="B39" t="s">
        <v>81</v>
      </c>
      <c r="C39">
        <v>2</v>
      </c>
      <c r="D39">
        <v>2</v>
      </c>
      <c r="E39">
        <v>3</v>
      </c>
      <c r="F39">
        <v>2</v>
      </c>
      <c r="G39">
        <f>SUM(Table4[[#This Row],[Complexity]:[Ease of Understanding]])</f>
        <v>9</v>
      </c>
      <c r="H39" t="str" cm="1">
        <f t="array" ref="H39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40" spans="2:11" ht="17.5" x14ac:dyDescent="0.35">
      <c r="B40" t="s">
        <v>82</v>
      </c>
      <c r="C40">
        <v>2</v>
      </c>
      <c r="D40">
        <v>2</v>
      </c>
      <c r="E40">
        <v>3</v>
      </c>
      <c r="F40">
        <v>2</v>
      </c>
      <c r="G40">
        <f>SUM(Table4[[#This Row],[Complexity]:[Ease of Understanding]])</f>
        <v>9</v>
      </c>
      <c r="H40" t="str" cm="1">
        <f t="array" ref="H40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K40" s="3" t="s">
        <v>83</v>
      </c>
    </row>
    <row r="41" spans="2:11" x14ac:dyDescent="0.35">
      <c r="B41" t="s">
        <v>84</v>
      </c>
      <c r="C41">
        <v>3</v>
      </c>
      <c r="D41">
        <v>3</v>
      </c>
      <c r="E41">
        <v>3</v>
      </c>
      <c r="F41">
        <v>3</v>
      </c>
      <c r="G41">
        <f>SUM(Table4[[#This Row],[Complexity]:[Ease of Understanding]])</f>
        <v>12</v>
      </c>
      <c r="H41" t="str" cm="1">
        <f t="array" ref="H41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K41" s="4"/>
    </row>
    <row r="42" spans="2:11" x14ac:dyDescent="0.35">
      <c r="B42" t="s">
        <v>85</v>
      </c>
      <c r="C42">
        <v>2</v>
      </c>
      <c r="D42">
        <v>2</v>
      </c>
      <c r="E42">
        <v>3</v>
      </c>
      <c r="F42">
        <v>2</v>
      </c>
      <c r="G42">
        <f>SUM(Table4[[#This Row],[Complexity]:[Ease of Understanding]])</f>
        <v>9</v>
      </c>
      <c r="H42" t="str" cm="1">
        <f t="array" ref="H42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K42" s="1" t="s">
        <v>86</v>
      </c>
    </row>
    <row r="43" spans="2:11" x14ac:dyDescent="0.35">
      <c r="B43" t="s">
        <v>87</v>
      </c>
      <c r="C43">
        <v>3</v>
      </c>
      <c r="D43">
        <v>3</v>
      </c>
      <c r="E43">
        <v>3</v>
      </c>
      <c r="F43">
        <v>3</v>
      </c>
      <c r="G43">
        <v>12</v>
      </c>
      <c r="H43" t="str" cm="1">
        <f t="array" ref="H43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  <c r="K43" s="1" t="s">
        <v>88</v>
      </c>
    </row>
    <row r="44" spans="2:11" x14ac:dyDescent="0.35">
      <c r="B44" t="s">
        <v>89</v>
      </c>
      <c r="C44">
        <v>2</v>
      </c>
      <c r="D44">
        <v>2</v>
      </c>
      <c r="E44">
        <v>2</v>
      </c>
      <c r="F44">
        <v>2</v>
      </c>
      <c r="G44">
        <f>SUM(Table4[[#This Row],[Complexity]:[Ease of Understanding]])</f>
        <v>8</v>
      </c>
      <c r="H44" t="str" cm="1">
        <f t="array" ref="H44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45" spans="2:11" x14ac:dyDescent="0.35">
      <c r="B45" t="s">
        <v>90</v>
      </c>
      <c r="C45">
        <v>2</v>
      </c>
      <c r="D45">
        <v>2</v>
      </c>
      <c r="E45">
        <v>2</v>
      </c>
      <c r="F45">
        <v>2</v>
      </c>
      <c r="G45">
        <f>SUM(Table4[[#This Row],[Complexity]:[Ease of Understanding]])</f>
        <v>8</v>
      </c>
      <c r="H45" t="str" cm="1">
        <f t="array" ref="H45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46" spans="2:11" x14ac:dyDescent="0.35">
      <c r="B46" t="s">
        <v>91</v>
      </c>
      <c r="C46">
        <v>2</v>
      </c>
      <c r="D46">
        <v>2</v>
      </c>
      <c r="E46">
        <v>3</v>
      </c>
      <c r="F46">
        <v>2</v>
      </c>
      <c r="G46">
        <f>SUM(Table4[[#This Row],[Complexity]:[Ease of Understanding]])</f>
        <v>9</v>
      </c>
      <c r="H46" t="str" cm="1">
        <f t="array" ref="H46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47" spans="2:11" x14ac:dyDescent="0.35">
      <c r="B47" t="s">
        <v>92</v>
      </c>
      <c r="C47">
        <v>4</v>
      </c>
      <c r="D47">
        <v>4</v>
      </c>
      <c r="E47">
        <v>4</v>
      </c>
      <c r="F47">
        <v>4</v>
      </c>
      <c r="G47">
        <f>SUM(Table4[[#This Row],[Complexity]:[Ease of Understanding]])</f>
        <v>16</v>
      </c>
      <c r="H47" t="str" cm="1">
        <f t="array" ref="H47">_xlfn.IFS(Table4[[#This Row],[Total Score]] &lt;= 8, "Not jargon",AND(Table4[[#This Row],[Total Score]] &gt;= 9, Table4[[#This Row],[Total Score]] &lt;= 12), "Borderline jargon",Table4[[#This Row],[Total Score]] &gt;= 13, "Jargon")</f>
        <v>Jargon</v>
      </c>
    </row>
    <row r="48" spans="2:11" x14ac:dyDescent="0.35">
      <c r="B48" t="s">
        <v>93</v>
      </c>
      <c r="C48">
        <v>2</v>
      </c>
      <c r="D48">
        <v>2</v>
      </c>
      <c r="E48">
        <v>2</v>
      </c>
      <c r="F48">
        <v>2</v>
      </c>
      <c r="G48">
        <f>SUM(Table4[[#This Row],[Complexity]:[Ease of Understanding]])</f>
        <v>8</v>
      </c>
      <c r="H48" t="str" cm="1">
        <f t="array" ref="H48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49" spans="2:8" x14ac:dyDescent="0.35">
      <c r="B49" t="s">
        <v>94</v>
      </c>
      <c r="C49">
        <v>2</v>
      </c>
      <c r="D49">
        <v>2</v>
      </c>
      <c r="E49">
        <v>2</v>
      </c>
      <c r="F49">
        <v>2</v>
      </c>
      <c r="G49">
        <f>SUM(Table4[[#This Row],[Complexity]:[Ease of Understanding]])</f>
        <v>8</v>
      </c>
      <c r="H49" t="str" cm="1">
        <f t="array" ref="H49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50" spans="2:8" x14ac:dyDescent="0.35">
      <c r="B50" t="s">
        <v>95</v>
      </c>
      <c r="C50">
        <v>2</v>
      </c>
      <c r="D50">
        <v>2</v>
      </c>
      <c r="E50">
        <v>2</v>
      </c>
      <c r="F50">
        <v>2</v>
      </c>
      <c r="G50">
        <f>SUM(Table4[[#This Row],[Complexity]:[Ease of Understanding]])</f>
        <v>8</v>
      </c>
      <c r="H50" t="str" cm="1">
        <f t="array" ref="H50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51" spans="2:8" x14ac:dyDescent="0.35">
      <c r="B51" t="s">
        <v>96</v>
      </c>
      <c r="C51">
        <v>2</v>
      </c>
      <c r="D51">
        <v>2</v>
      </c>
      <c r="E51">
        <v>2</v>
      </c>
      <c r="F51">
        <v>2</v>
      </c>
      <c r="G51">
        <f>SUM(Table4[[#This Row],[Complexity]:[Ease of Understanding]])</f>
        <v>8</v>
      </c>
      <c r="H51" t="str" cm="1">
        <f t="array" ref="H51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52" spans="2:8" x14ac:dyDescent="0.35">
      <c r="B52" t="s">
        <v>97</v>
      </c>
      <c r="C52">
        <v>3</v>
      </c>
      <c r="D52">
        <v>2</v>
      </c>
      <c r="E52">
        <v>2</v>
      </c>
      <c r="F52">
        <v>3</v>
      </c>
      <c r="G52">
        <f>SUM(Table4[[#This Row],[Complexity]:[Ease of Understanding]])</f>
        <v>10</v>
      </c>
      <c r="H52" t="str" cm="1">
        <f t="array" ref="H52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53" spans="2:8" x14ac:dyDescent="0.35">
      <c r="B53" t="s">
        <v>98</v>
      </c>
      <c r="C53">
        <v>3</v>
      </c>
      <c r="D53">
        <v>3</v>
      </c>
      <c r="E53">
        <v>3</v>
      </c>
      <c r="F53">
        <v>3</v>
      </c>
      <c r="G53">
        <f>SUM(Table4[[#This Row],[Complexity]:[Ease of Understanding]])</f>
        <v>12</v>
      </c>
      <c r="H53" t="str" cm="1">
        <f t="array" ref="H53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54" spans="2:8" x14ac:dyDescent="0.35">
      <c r="B54" t="s">
        <v>99</v>
      </c>
      <c r="C54">
        <v>3</v>
      </c>
      <c r="D54">
        <v>3</v>
      </c>
      <c r="E54">
        <v>3</v>
      </c>
      <c r="F54">
        <v>3</v>
      </c>
      <c r="G54">
        <f>SUM(Table4[[#This Row],[Complexity]:[Ease of Understanding]])</f>
        <v>12</v>
      </c>
      <c r="H54" t="str" cm="1">
        <f t="array" ref="H54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55" spans="2:8" x14ac:dyDescent="0.35">
      <c r="B55" t="s">
        <v>100</v>
      </c>
      <c r="C55">
        <v>3</v>
      </c>
      <c r="D55">
        <v>3</v>
      </c>
      <c r="E55">
        <v>3</v>
      </c>
      <c r="F55">
        <v>3</v>
      </c>
      <c r="G55">
        <f>SUM(Table4[[#This Row],[Complexity]:[Ease of Understanding]])</f>
        <v>12</v>
      </c>
      <c r="H55" t="str" cm="1">
        <f t="array" ref="H55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56" spans="2:8" x14ac:dyDescent="0.35">
      <c r="B56" t="s">
        <v>101</v>
      </c>
      <c r="C56">
        <v>3</v>
      </c>
      <c r="D56">
        <v>3</v>
      </c>
      <c r="E56">
        <v>3</v>
      </c>
      <c r="F56">
        <v>3</v>
      </c>
      <c r="G56">
        <f>SUM(Table4[[#This Row],[Complexity]:[Ease of Understanding]])</f>
        <v>12</v>
      </c>
      <c r="H56" t="str" cm="1">
        <f t="array" ref="H56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57" spans="2:8" x14ac:dyDescent="0.35">
      <c r="B57" t="s">
        <v>102</v>
      </c>
      <c r="C57">
        <v>2</v>
      </c>
      <c r="D57">
        <v>2</v>
      </c>
      <c r="E57">
        <v>2</v>
      </c>
      <c r="F57">
        <v>2</v>
      </c>
      <c r="G57">
        <f>SUM(Table4[[#This Row],[Complexity]:[Ease of Understanding]])</f>
        <v>8</v>
      </c>
      <c r="H57" t="str" cm="1">
        <f t="array" ref="H57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58" spans="2:8" x14ac:dyDescent="0.35">
      <c r="B58" t="s">
        <v>103</v>
      </c>
      <c r="C58">
        <v>2</v>
      </c>
      <c r="D58">
        <v>2</v>
      </c>
      <c r="E58">
        <v>3</v>
      </c>
      <c r="F58">
        <v>3</v>
      </c>
      <c r="G58">
        <f>SUM(Table4[[#This Row],[Complexity]:[Ease of Understanding]])</f>
        <v>10</v>
      </c>
      <c r="H58" t="str" cm="1">
        <f t="array" ref="H58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59" spans="2:8" x14ac:dyDescent="0.35">
      <c r="B59" t="s">
        <v>104</v>
      </c>
      <c r="C59">
        <v>2</v>
      </c>
      <c r="D59">
        <v>2</v>
      </c>
      <c r="E59">
        <v>3</v>
      </c>
      <c r="F59">
        <v>3</v>
      </c>
      <c r="G59">
        <f>SUM(Table4[[#This Row],[Complexity]:[Ease of Understanding]])</f>
        <v>10</v>
      </c>
      <c r="H59" t="str" cm="1">
        <f t="array" ref="H59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60" spans="2:8" x14ac:dyDescent="0.35">
      <c r="B60" t="s">
        <v>105</v>
      </c>
      <c r="C60">
        <v>3</v>
      </c>
      <c r="D60">
        <v>3</v>
      </c>
      <c r="E60">
        <v>3</v>
      </c>
      <c r="F60">
        <v>3</v>
      </c>
      <c r="G60">
        <f>SUM(Table4[[#This Row],[Complexity]:[Ease of Understanding]])</f>
        <v>12</v>
      </c>
      <c r="H60" t="str" cm="1">
        <f t="array" ref="H60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61" spans="2:8" x14ac:dyDescent="0.35">
      <c r="B61" t="s">
        <v>106</v>
      </c>
      <c r="C61">
        <v>3</v>
      </c>
      <c r="D61">
        <v>3</v>
      </c>
      <c r="E61">
        <v>3</v>
      </c>
      <c r="F61">
        <v>3</v>
      </c>
      <c r="G61">
        <f>SUM(Table4[[#This Row],[Complexity]:[Ease of Understanding]])</f>
        <v>12</v>
      </c>
      <c r="H61" t="str" cm="1">
        <f t="array" ref="H61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62" spans="2:8" x14ac:dyDescent="0.35">
      <c r="B62" t="s">
        <v>107</v>
      </c>
      <c r="C62">
        <v>1</v>
      </c>
      <c r="D62">
        <v>1</v>
      </c>
      <c r="E62">
        <v>1</v>
      </c>
      <c r="F62">
        <v>1</v>
      </c>
      <c r="G62">
        <f>SUM(Table4[[#This Row],[Complexity]:[Ease of Understanding]])</f>
        <v>4</v>
      </c>
      <c r="H62" t="str" cm="1">
        <f t="array" ref="H62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63" spans="2:8" x14ac:dyDescent="0.35">
      <c r="B63" t="s">
        <v>108</v>
      </c>
      <c r="C63">
        <v>2</v>
      </c>
      <c r="D63">
        <v>2</v>
      </c>
      <c r="E63">
        <v>2</v>
      </c>
      <c r="F63">
        <v>2</v>
      </c>
      <c r="G63">
        <f>SUM(Table4[[#This Row],[Complexity]:[Ease of Understanding]])</f>
        <v>8</v>
      </c>
      <c r="H63" t="str" cm="1">
        <f t="array" ref="H63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64" spans="2:8" x14ac:dyDescent="0.35">
      <c r="B64" t="s">
        <v>109</v>
      </c>
      <c r="C64">
        <v>3</v>
      </c>
      <c r="D64">
        <v>3</v>
      </c>
      <c r="E64">
        <v>3</v>
      </c>
      <c r="F64">
        <v>3</v>
      </c>
      <c r="G64">
        <f>SUM(Table4[[#This Row],[Complexity]:[Ease of Understanding]])</f>
        <v>12</v>
      </c>
      <c r="H64" t="str" cm="1">
        <f t="array" ref="H64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65" spans="2:8" x14ac:dyDescent="0.35">
      <c r="B65" t="s">
        <v>110</v>
      </c>
      <c r="C65">
        <v>2</v>
      </c>
      <c r="D65">
        <v>2</v>
      </c>
      <c r="E65">
        <v>2</v>
      </c>
      <c r="F65">
        <v>2</v>
      </c>
      <c r="G65">
        <f>SUM(Table4[[#This Row],[Complexity]:[Ease of Understanding]])</f>
        <v>8</v>
      </c>
      <c r="H65" t="str" cm="1">
        <f t="array" ref="H65">_xlfn.IFS(Table4[[#This Row],[Total Score]] &lt;= 8, "Not jargon",AND(Table4[[#This Row],[Total Score]] &gt;= 9, Table4[[#This Row],[Total Score]] &lt;= 12), "Borderline jargon",Table4[[#This Row],[Total Score]] &gt;= 13, "Jargon")</f>
        <v>Not jargon</v>
      </c>
    </row>
    <row r="66" spans="2:8" x14ac:dyDescent="0.35">
      <c r="B66" t="s">
        <v>111</v>
      </c>
      <c r="C66">
        <v>3</v>
      </c>
      <c r="D66">
        <v>3</v>
      </c>
      <c r="E66">
        <v>3</v>
      </c>
      <c r="F66">
        <v>4</v>
      </c>
      <c r="G66">
        <f>SUM(Table4[[#This Row],[Complexity]:[Ease of Understanding]])</f>
        <v>13</v>
      </c>
      <c r="H66" t="str" cm="1">
        <f t="array" ref="H66">_xlfn.IFS(Table4[[#This Row],[Total Score]] &lt;= 8, "Not jargon",AND(Table4[[#This Row],[Total Score]] &gt;= 9, Table4[[#This Row],[Total Score]] &lt;= 12), "Borderline jargon",Table4[[#This Row],[Total Score]] &gt;= 13, "Jargon")</f>
        <v>Jargon</v>
      </c>
    </row>
    <row r="67" spans="2:8" x14ac:dyDescent="0.35">
      <c r="B67" t="s">
        <v>112</v>
      </c>
      <c r="C67">
        <v>2</v>
      </c>
      <c r="D67">
        <v>2</v>
      </c>
      <c r="E67">
        <v>3</v>
      </c>
      <c r="F67">
        <v>3</v>
      </c>
      <c r="G67">
        <f>SUM(Table4[[#This Row],[Complexity]:[Ease of Understanding]])</f>
        <v>10</v>
      </c>
      <c r="H67" t="str" cm="1">
        <f t="array" ref="H67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68" spans="2:8" x14ac:dyDescent="0.35">
      <c r="B68" t="s">
        <v>113</v>
      </c>
      <c r="C68">
        <v>2</v>
      </c>
      <c r="D68">
        <v>2</v>
      </c>
      <c r="E68">
        <v>3</v>
      </c>
      <c r="F68">
        <v>3</v>
      </c>
      <c r="G68">
        <f>SUM(Table4[[#This Row],[Complexity]:[Ease of Understanding]])</f>
        <v>10</v>
      </c>
      <c r="H68" t="str" cm="1">
        <f t="array" ref="H68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69" spans="2:8" x14ac:dyDescent="0.35">
      <c r="B69" t="s">
        <v>114</v>
      </c>
      <c r="C69">
        <v>3</v>
      </c>
      <c r="D69">
        <v>3</v>
      </c>
      <c r="E69">
        <v>3</v>
      </c>
      <c r="F69">
        <v>3</v>
      </c>
      <c r="G69">
        <f>SUM(Table4[[#This Row],[Complexity]:[Ease of Understanding]])</f>
        <v>12</v>
      </c>
      <c r="H69" t="str" cm="1">
        <f t="array" ref="H69">_xlfn.IFS(Table4[[#This Row],[Total Score]] &lt;= 8, "Not jargon",AND(Table4[[#This Row],[Total Score]] &gt;= 9, Table4[[#This Row],[Total Score]] &lt;= 12), "Borderline jargon",Table4[[#This Row],[Total Score]] &gt;= 13, "Jargon")</f>
        <v>Borderline jargon</v>
      </c>
    </row>
    <row r="71" spans="2:8" x14ac:dyDescent="0.35">
      <c r="G71" t="s">
        <v>42</v>
      </c>
      <c r="H71">
        <f>COUNTIF(Table4[Classification],G71)</f>
        <v>2</v>
      </c>
    </row>
    <row r="72" spans="2:8" x14ac:dyDescent="0.35">
      <c r="G72" t="s">
        <v>43</v>
      </c>
      <c r="H72">
        <f>COUNTIF(Table4[Classification],G72)</f>
        <v>42</v>
      </c>
    </row>
    <row r="73" spans="2:8" x14ac:dyDescent="0.35">
      <c r="G73" t="s">
        <v>44</v>
      </c>
      <c r="H73">
        <f>COUNTIF(Table4[Classification],G73)</f>
        <v>23</v>
      </c>
    </row>
    <row r="74" spans="2:8" x14ac:dyDescent="0.35">
      <c r="H74">
        <f>SUM(H71:H73)</f>
        <v>67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51B1-7B08-4EE1-B3DC-B8A8522E087A}">
  <dimension ref="B2:K79"/>
  <sheetViews>
    <sheetView topLeftCell="A39" workbookViewId="0">
      <selection activeCell="H78" sqref="H78"/>
    </sheetView>
  </sheetViews>
  <sheetFormatPr defaultRowHeight="14.5" x14ac:dyDescent="0.35"/>
  <cols>
    <col min="2" max="2" width="31.179687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2" spans="2:11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11" x14ac:dyDescent="0.35">
      <c r="B3" t="s">
        <v>115</v>
      </c>
      <c r="C3">
        <v>4</v>
      </c>
      <c r="D3">
        <v>3</v>
      </c>
      <c r="E3">
        <v>4</v>
      </c>
      <c r="F3">
        <v>3</v>
      </c>
      <c r="G3">
        <f>SUM(Table5[[#This Row],[Complexity]:[Ease of Understanding]])</f>
        <v>14</v>
      </c>
      <c r="H3" t="str" cm="1">
        <f t="array" ref="H3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4" spans="2:11" x14ac:dyDescent="0.35">
      <c r="B4" t="s">
        <v>116</v>
      </c>
      <c r="C4">
        <v>4</v>
      </c>
      <c r="D4">
        <v>3</v>
      </c>
      <c r="E4">
        <v>3</v>
      </c>
      <c r="F4">
        <v>4</v>
      </c>
      <c r="G4">
        <f>SUM(Table5[[#This Row],[Complexity]:[Ease of Understanding]])</f>
        <v>14</v>
      </c>
      <c r="H4" t="str" cm="1">
        <f t="array" ref="H4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5" spans="2:11" x14ac:dyDescent="0.35">
      <c r="B5" t="s">
        <v>117</v>
      </c>
      <c r="C5">
        <v>5</v>
      </c>
      <c r="D5">
        <v>5</v>
      </c>
      <c r="E5">
        <v>5</v>
      </c>
      <c r="F5">
        <v>5</v>
      </c>
      <c r="G5">
        <f>SUM(Table5[[#This Row],[Complexity]:[Ease of Understanding]])</f>
        <v>20</v>
      </c>
      <c r="H5" t="str" cm="1">
        <f t="array" ref="H5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6" spans="2:11" x14ac:dyDescent="0.35">
      <c r="B6" t="s">
        <v>118</v>
      </c>
      <c r="C6">
        <v>3</v>
      </c>
      <c r="D6">
        <v>3</v>
      </c>
      <c r="E6">
        <v>3</v>
      </c>
      <c r="F6">
        <v>3</v>
      </c>
      <c r="G6">
        <f>SUM(Table5[[#This Row],[Complexity]:[Ease of Understanding]])</f>
        <v>12</v>
      </c>
      <c r="H6" t="str" cm="1">
        <f t="array" ref="H6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7" spans="2:11" x14ac:dyDescent="0.35">
      <c r="B7" t="s">
        <v>119</v>
      </c>
      <c r="C7">
        <v>4</v>
      </c>
      <c r="D7">
        <v>3</v>
      </c>
      <c r="E7">
        <v>4</v>
      </c>
      <c r="F7">
        <v>3</v>
      </c>
      <c r="G7">
        <f>SUM(Table5[[#This Row],[Complexity]:[Ease of Understanding]])</f>
        <v>14</v>
      </c>
      <c r="H7" t="str" cm="1">
        <f t="array" ref="H7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8" spans="2:11" x14ac:dyDescent="0.35">
      <c r="B8" t="s">
        <v>120</v>
      </c>
      <c r="C8">
        <v>2</v>
      </c>
      <c r="D8">
        <v>1</v>
      </c>
      <c r="E8">
        <v>1</v>
      </c>
      <c r="F8">
        <v>2</v>
      </c>
      <c r="G8">
        <f>SUM(Table5[[#This Row],[Complexity]:[Ease of Understanding]])</f>
        <v>6</v>
      </c>
      <c r="H8" t="str" cm="1">
        <f t="array" ref="H8">_xlfn.IFS(Table5[[#This Row],[Total Score]] &lt;= 8, "Not jargon",AND(Table5[[#This Row],[Total Score]] &gt;= 9, Table5[[#This Row],[Total Score]] &lt;= 12), "Borderline jargon",Table5[[#This Row],[Total Score]] &gt;= 13, "Jargon")</f>
        <v>Not jargon</v>
      </c>
    </row>
    <row r="9" spans="2:11" x14ac:dyDescent="0.35">
      <c r="B9" t="s">
        <v>121</v>
      </c>
      <c r="C9">
        <v>3</v>
      </c>
      <c r="D9">
        <v>3</v>
      </c>
      <c r="E9">
        <v>3</v>
      </c>
      <c r="F9">
        <v>3</v>
      </c>
      <c r="G9">
        <f>SUM(Table5[[#This Row],[Complexity]:[Ease of Understanding]])</f>
        <v>12</v>
      </c>
      <c r="H9" t="str" cm="1">
        <f t="array" ref="H9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10" spans="2:11" x14ac:dyDescent="0.35">
      <c r="B10" t="s">
        <v>122</v>
      </c>
      <c r="C10">
        <v>4</v>
      </c>
      <c r="D10">
        <v>3</v>
      </c>
      <c r="E10">
        <v>4</v>
      </c>
      <c r="F10">
        <v>5</v>
      </c>
      <c r="G10">
        <f>SUM(Table5[[#This Row],[Complexity]:[Ease of Understanding]])</f>
        <v>16</v>
      </c>
      <c r="H10" t="str" cm="1">
        <f t="array" ref="H10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11" spans="2:11" x14ac:dyDescent="0.35">
      <c r="B11" s="5" t="s">
        <v>123</v>
      </c>
      <c r="C11">
        <v>3</v>
      </c>
      <c r="D11">
        <v>5</v>
      </c>
      <c r="E11">
        <v>4</v>
      </c>
      <c r="F11">
        <v>4</v>
      </c>
      <c r="G11">
        <f>SUM(Table5[[#This Row],[Complexity]:[Ease of Understanding]])</f>
        <v>16</v>
      </c>
      <c r="H11" t="str" cm="1">
        <f t="array" ref="H11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12" spans="2:11" ht="17.5" x14ac:dyDescent="0.35">
      <c r="B12" t="s">
        <v>124</v>
      </c>
      <c r="C12">
        <v>4</v>
      </c>
      <c r="D12">
        <v>4</v>
      </c>
      <c r="E12">
        <v>5</v>
      </c>
      <c r="F12">
        <v>3</v>
      </c>
      <c r="G12">
        <f>SUM(Table5[[#This Row],[Complexity]:[Ease of Understanding]])</f>
        <v>16</v>
      </c>
      <c r="H12" t="str" cm="1">
        <f t="array" ref="H12">_xlfn.IFS(Table5[[#This Row],[Total Score]] &lt;= 8, "Not jargon",AND(Table5[[#This Row],[Total Score]] &gt;= 9, Table5[[#This Row],[Total Score]] &lt;= 12), "Borderline jargon",Table5[[#This Row],[Total Score]] &gt;= 13, "Jargon")</f>
        <v>Jargon</v>
      </c>
      <c r="K12" s="3" t="s">
        <v>83</v>
      </c>
    </row>
    <row r="13" spans="2:11" x14ac:dyDescent="0.35">
      <c r="B13" s="5" t="s">
        <v>125</v>
      </c>
      <c r="C13">
        <v>3</v>
      </c>
      <c r="D13">
        <v>2</v>
      </c>
      <c r="E13">
        <v>3</v>
      </c>
      <c r="F13">
        <v>2</v>
      </c>
      <c r="G13">
        <f>SUM(Table5[[#This Row],[Complexity]:[Ease of Understanding]])</f>
        <v>10</v>
      </c>
      <c r="H13" t="str" cm="1">
        <f t="array" ref="H13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  <c r="K13" s="4"/>
    </row>
    <row r="14" spans="2:11" x14ac:dyDescent="0.35">
      <c r="B14" t="s">
        <v>126</v>
      </c>
      <c r="C14">
        <v>3</v>
      </c>
      <c r="D14">
        <v>3</v>
      </c>
      <c r="E14">
        <v>3</v>
      </c>
      <c r="F14">
        <v>3</v>
      </c>
      <c r="G14">
        <f>SUM(Table5[[#This Row],[Complexity]:[Ease of Understanding]])</f>
        <v>12</v>
      </c>
      <c r="H14" t="str" cm="1">
        <f t="array" ref="H14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  <c r="K14" s="1" t="s">
        <v>127</v>
      </c>
    </row>
    <row r="15" spans="2:11" x14ac:dyDescent="0.35">
      <c r="B15" t="s">
        <v>128</v>
      </c>
      <c r="C15">
        <v>4</v>
      </c>
      <c r="D15">
        <v>4</v>
      </c>
      <c r="E15">
        <v>4</v>
      </c>
      <c r="F15">
        <v>5</v>
      </c>
      <c r="G15">
        <f>SUM(Table5[[#This Row],[Complexity]:[Ease of Understanding]])</f>
        <v>17</v>
      </c>
      <c r="H15" t="str" cm="1">
        <f t="array" ref="H15">_xlfn.IFS(Table5[[#This Row],[Total Score]] &lt;= 8, "Not jargon",AND(Table5[[#This Row],[Total Score]] &gt;= 9, Table5[[#This Row],[Total Score]] &lt;= 12), "Borderline jargon",Table5[[#This Row],[Total Score]] &gt;= 13, "Jargon")</f>
        <v>Jargon</v>
      </c>
      <c r="K15" s="1" t="s">
        <v>129</v>
      </c>
    </row>
    <row r="16" spans="2:11" x14ac:dyDescent="0.35">
      <c r="B16" t="s">
        <v>130</v>
      </c>
      <c r="C16">
        <v>3</v>
      </c>
      <c r="D16">
        <v>3</v>
      </c>
      <c r="E16">
        <v>3</v>
      </c>
      <c r="F16">
        <v>3</v>
      </c>
      <c r="G16">
        <f>SUM(Table5[[#This Row],[Complexity]:[Ease of Understanding]])</f>
        <v>12</v>
      </c>
      <c r="H16" t="str" cm="1">
        <f t="array" ref="H16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  <c r="K16" s="1" t="s">
        <v>131</v>
      </c>
    </row>
    <row r="17" spans="2:8" x14ac:dyDescent="0.35">
      <c r="B17" t="s">
        <v>132</v>
      </c>
      <c r="C17">
        <v>4</v>
      </c>
      <c r="D17">
        <v>4</v>
      </c>
      <c r="E17">
        <v>3</v>
      </c>
      <c r="F17">
        <v>4</v>
      </c>
      <c r="G17">
        <f>SUM(Table5[[#This Row],[Complexity]:[Ease of Understanding]])</f>
        <v>15</v>
      </c>
      <c r="H17" t="str" cm="1">
        <f t="array" ref="H17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18" spans="2:8" x14ac:dyDescent="0.35">
      <c r="B18" t="s">
        <v>133</v>
      </c>
      <c r="C18">
        <v>3</v>
      </c>
      <c r="D18">
        <v>3</v>
      </c>
      <c r="E18">
        <v>2</v>
      </c>
      <c r="F18">
        <v>2</v>
      </c>
      <c r="G18">
        <f>SUM(Table5[[#This Row],[Complexity]:[Ease of Understanding]])</f>
        <v>10</v>
      </c>
      <c r="H18" t="str" cm="1">
        <f t="array" ref="H18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19" spans="2:8" x14ac:dyDescent="0.35">
      <c r="B19" t="s">
        <v>134</v>
      </c>
      <c r="C19">
        <v>4</v>
      </c>
      <c r="D19">
        <v>4</v>
      </c>
      <c r="E19">
        <v>4</v>
      </c>
      <c r="F19">
        <v>4</v>
      </c>
      <c r="G19">
        <f>SUM(Table5[[#This Row],[Complexity]:[Ease of Understanding]])</f>
        <v>16</v>
      </c>
      <c r="H19" t="str" cm="1">
        <f t="array" ref="H19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20" spans="2:8" x14ac:dyDescent="0.35">
      <c r="B20" t="s">
        <v>135</v>
      </c>
      <c r="C20">
        <v>4</v>
      </c>
      <c r="D20">
        <v>4</v>
      </c>
      <c r="E20">
        <v>4</v>
      </c>
      <c r="F20">
        <v>4</v>
      </c>
      <c r="G20">
        <f>SUM(Table5[[#This Row],[Complexity]:[Ease of Understanding]])</f>
        <v>16</v>
      </c>
      <c r="H20" t="str" cm="1">
        <f t="array" ref="H20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21" spans="2:8" x14ac:dyDescent="0.35">
      <c r="B21" t="s">
        <v>136</v>
      </c>
      <c r="C21">
        <v>5</v>
      </c>
      <c r="D21">
        <v>5</v>
      </c>
      <c r="E21">
        <v>5</v>
      </c>
      <c r="F21">
        <v>5</v>
      </c>
      <c r="G21">
        <f>SUM(Table5[[#This Row],[Complexity]:[Ease of Understanding]])</f>
        <v>20</v>
      </c>
      <c r="H21" t="str" cm="1">
        <f t="array" ref="H21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22" spans="2:8" x14ac:dyDescent="0.35">
      <c r="B22" s="5" t="s">
        <v>137</v>
      </c>
      <c r="C22">
        <v>3</v>
      </c>
      <c r="D22">
        <v>4</v>
      </c>
      <c r="E22">
        <v>2</v>
      </c>
      <c r="F22">
        <v>3</v>
      </c>
      <c r="G22">
        <f>SUM(Table5[[#This Row],[Complexity]:[Ease of Understanding]])</f>
        <v>12</v>
      </c>
      <c r="H22" t="str" cm="1">
        <f t="array" ref="H22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23" spans="2:8" x14ac:dyDescent="0.35">
      <c r="B23" t="s">
        <v>138</v>
      </c>
      <c r="C23">
        <v>2</v>
      </c>
      <c r="D23">
        <v>3</v>
      </c>
      <c r="E23">
        <v>2</v>
      </c>
      <c r="F23">
        <v>2</v>
      </c>
      <c r="G23">
        <f>SUM(Table5[[#This Row],[Complexity]:[Ease of Understanding]])</f>
        <v>9</v>
      </c>
      <c r="H23" t="str" cm="1">
        <f t="array" ref="H23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24" spans="2:8" x14ac:dyDescent="0.35">
      <c r="B24" t="s">
        <v>139</v>
      </c>
      <c r="C24">
        <v>2</v>
      </c>
      <c r="D24">
        <v>2</v>
      </c>
      <c r="E24">
        <v>1</v>
      </c>
      <c r="F24">
        <v>2</v>
      </c>
      <c r="G24">
        <f>SUM(Table5[[#This Row],[Complexity]:[Ease of Understanding]])</f>
        <v>7</v>
      </c>
      <c r="H24" t="str" cm="1">
        <f t="array" ref="H24">_xlfn.IFS(Table5[[#This Row],[Total Score]] &lt;= 8, "Not jargon",AND(Table5[[#This Row],[Total Score]] &gt;= 9, Table5[[#This Row],[Total Score]] &lt;= 12), "Borderline jargon",Table5[[#This Row],[Total Score]] &gt;= 13, "Jargon")</f>
        <v>Not jargon</v>
      </c>
    </row>
    <row r="25" spans="2:8" x14ac:dyDescent="0.35">
      <c r="B25" t="s">
        <v>140</v>
      </c>
      <c r="C25">
        <v>3</v>
      </c>
      <c r="D25">
        <v>3</v>
      </c>
      <c r="E25">
        <v>3</v>
      </c>
      <c r="F25">
        <v>3</v>
      </c>
      <c r="G25">
        <f>SUM(Table5[[#This Row],[Complexity]:[Ease of Understanding]])</f>
        <v>12</v>
      </c>
      <c r="H25" t="str" cm="1">
        <f t="array" ref="H25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26" spans="2:8" x14ac:dyDescent="0.35">
      <c r="B26" t="s">
        <v>141</v>
      </c>
      <c r="C26">
        <v>3</v>
      </c>
      <c r="D26">
        <v>3</v>
      </c>
      <c r="E26">
        <v>2</v>
      </c>
      <c r="F26">
        <v>3</v>
      </c>
      <c r="G26">
        <f>SUM(Table5[[#This Row],[Complexity]:[Ease of Understanding]])</f>
        <v>11</v>
      </c>
      <c r="H26" t="str" cm="1">
        <f t="array" ref="H26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27" spans="2:8" x14ac:dyDescent="0.35">
      <c r="B27" t="s">
        <v>142</v>
      </c>
      <c r="C27">
        <v>4</v>
      </c>
      <c r="D27">
        <v>4</v>
      </c>
      <c r="E27">
        <v>3</v>
      </c>
      <c r="F27">
        <v>3</v>
      </c>
      <c r="G27">
        <f>SUM(Table5[[#This Row],[Complexity]:[Ease of Understanding]])</f>
        <v>14</v>
      </c>
      <c r="H27" t="str" cm="1">
        <f t="array" ref="H27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28" spans="2:8" x14ac:dyDescent="0.35">
      <c r="B28" t="s">
        <v>143</v>
      </c>
      <c r="C28">
        <v>5</v>
      </c>
      <c r="D28">
        <v>5</v>
      </c>
      <c r="E28">
        <v>5</v>
      </c>
      <c r="F28">
        <v>5</v>
      </c>
      <c r="G28">
        <f>SUM(Table5[[#This Row],[Complexity]:[Ease of Understanding]])</f>
        <v>20</v>
      </c>
      <c r="H28" t="str" cm="1">
        <f t="array" ref="H28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29" spans="2:8" x14ac:dyDescent="0.35">
      <c r="B29" t="s">
        <v>144</v>
      </c>
      <c r="C29">
        <v>3</v>
      </c>
      <c r="D29">
        <v>3</v>
      </c>
      <c r="E29">
        <v>3</v>
      </c>
      <c r="F29">
        <v>3</v>
      </c>
      <c r="G29">
        <f>SUM(Table5[[#This Row],[Complexity]:[Ease of Understanding]])</f>
        <v>12</v>
      </c>
      <c r="H29" t="str" cm="1">
        <f t="array" ref="H29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30" spans="2:8" x14ac:dyDescent="0.35">
      <c r="B30" t="s">
        <v>145</v>
      </c>
      <c r="C30">
        <v>4</v>
      </c>
      <c r="D30">
        <v>4</v>
      </c>
      <c r="E30">
        <v>3</v>
      </c>
      <c r="F30">
        <v>4</v>
      </c>
      <c r="G30">
        <f>SUM(Table5[[#This Row],[Complexity]:[Ease of Understanding]])</f>
        <v>15</v>
      </c>
      <c r="H30" t="str" cm="1">
        <f t="array" ref="H30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31" spans="2:8" x14ac:dyDescent="0.35">
      <c r="B31" t="s">
        <v>146</v>
      </c>
      <c r="C31">
        <v>4</v>
      </c>
      <c r="D31">
        <v>4</v>
      </c>
      <c r="E31">
        <v>2</v>
      </c>
      <c r="F31">
        <v>3</v>
      </c>
      <c r="G31">
        <f>SUM(Table5[[#This Row],[Complexity]:[Ease of Understanding]])</f>
        <v>13</v>
      </c>
      <c r="H31" t="str" cm="1">
        <f t="array" ref="H31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32" spans="2:8" x14ac:dyDescent="0.35">
      <c r="B32" t="s">
        <v>147</v>
      </c>
      <c r="C32">
        <v>4</v>
      </c>
      <c r="D32">
        <v>4</v>
      </c>
      <c r="E32">
        <v>3</v>
      </c>
      <c r="F32">
        <v>4</v>
      </c>
      <c r="G32">
        <f>SUM(Table5[[#This Row],[Complexity]:[Ease of Understanding]])</f>
        <v>15</v>
      </c>
      <c r="H32" t="str" cm="1">
        <f t="array" ref="H32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33" spans="2:8" x14ac:dyDescent="0.35">
      <c r="B33" t="s">
        <v>148</v>
      </c>
      <c r="C33">
        <v>3</v>
      </c>
      <c r="D33">
        <v>3</v>
      </c>
      <c r="E33">
        <v>3</v>
      </c>
      <c r="F33">
        <v>3</v>
      </c>
      <c r="G33">
        <f>SUM(Table5[[#This Row],[Complexity]:[Ease of Understanding]])</f>
        <v>12</v>
      </c>
      <c r="H33" t="str" cm="1">
        <f t="array" ref="H33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34" spans="2:8" x14ac:dyDescent="0.35">
      <c r="B34" t="s">
        <v>149</v>
      </c>
      <c r="C34">
        <v>3</v>
      </c>
      <c r="D34">
        <v>3</v>
      </c>
      <c r="E34">
        <v>2</v>
      </c>
      <c r="F34">
        <v>3</v>
      </c>
      <c r="G34">
        <f>SUM(Table5[[#This Row],[Complexity]:[Ease of Understanding]])</f>
        <v>11</v>
      </c>
      <c r="H34" t="str" cm="1">
        <f t="array" ref="H34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35" spans="2:8" x14ac:dyDescent="0.35">
      <c r="B35" t="s">
        <v>150</v>
      </c>
      <c r="C35">
        <v>4</v>
      </c>
      <c r="D35">
        <v>4</v>
      </c>
      <c r="E35">
        <v>3</v>
      </c>
      <c r="F35">
        <v>4</v>
      </c>
      <c r="G35">
        <f>SUM(Table5[[#This Row],[Complexity]:[Ease of Understanding]])</f>
        <v>15</v>
      </c>
      <c r="H35" t="str" cm="1">
        <f t="array" ref="H35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36" spans="2:8" x14ac:dyDescent="0.35">
      <c r="B36" t="s">
        <v>151</v>
      </c>
      <c r="C36">
        <v>3</v>
      </c>
      <c r="D36">
        <v>3</v>
      </c>
      <c r="E36">
        <v>3</v>
      </c>
      <c r="F36">
        <v>3</v>
      </c>
      <c r="G36">
        <f>SUM(Table5[[#This Row],[Complexity]:[Ease of Understanding]])</f>
        <v>12</v>
      </c>
      <c r="H36" t="str" cm="1">
        <f t="array" ref="H36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37" spans="2:8" x14ac:dyDescent="0.35">
      <c r="B37" t="s">
        <v>152</v>
      </c>
      <c r="C37">
        <v>4</v>
      </c>
      <c r="D37">
        <v>4</v>
      </c>
      <c r="E37">
        <v>3</v>
      </c>
      <c r="F37">
        <v>3</v>
      </c>
      <c r="G37">
        <f>SUM(Table5[[#This Row],[Complexity]:[Ease of Understanding]])</f>
        <v>14</v>
      </c>
      <c r="H37" t="str" cm="1">
        <f t="array" ref="H37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38" spans="2:8" x14ac:dyDescent="0.35">
      <c r="B38" t="s">
        <v>153</v>
      </c>
      <c r="C38">
        <v>3</v>
      </c>
      <c r="D38">
        <v>2</v>
      </c>
      <c r="E38">
        <v>2</v>
      </c>
      <c r="F38">
        <v>2</v>
      </c>
      <c r="G38">
        <f>SUM(Table5[[#This Row],[Complexity]:[Ease of Understanding]])</f>
        <v>9</v>
      </c>
      <c r="H38" t="str" cm="1">
        <f t="array" ref="H38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39" spans="2:8" x14ac:dyDescent="0.35">
      <c r="B39" t="s">
        <v>154</v>
      </c>
      <c r="C39">
        <v>4</v>
      </c>
      <c r="D39">
        <v>4</v>
      </c>
      <c r="E39">
        <v>4</v>
      </c>
      <c r="F39">
        <v>3</v>
      </c>
      <c r="G39">
        <f>SUM(Table5[[#This Row],[Complexity]:[Ease of Understanding]])</f>
        <v>15</v>
      </c>
      <c r="H39" t="str" cm="1">
        <f t="array" ref="H39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40" spans="2:8" x14ac:dyDescent="0.35">
      <c r="B40" t="s">
        <v>155</v>
      </c>
      <c r="C40">
        <v>4</v>
      </c>
      <c r="D40">
        <v>4</v>
      </c>
      <c r="E40">
        <v>4</v>
      </c>
      <c r="F40">
        <v>3</v>
      </c>
      <c r="G40">
        <f>SUM(Table5[[#This Row],[Complexity]:[Ease of Understanding]])</f>
        <v>15</v>
      </c>
      <c r="H40" t="str" cm="1">
        <f t="array" ref="H40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41" spans="2:8" x14ac:dyDescent="0.35">
      <c r="B41" t="s">
        <v>156</v>
      </c>
      <c r="C41">
        <v>4</v>
      </c>
      <c r="D41">
        <v>4</v>
      </c>
      <c r="E41">
        <v>4</v>
      </c>
      <c r="F41">
        <v>3</v>
      </c>
      <c r="G41">
        <f>SUM(Table5[[#This Row],[Complexity]:[Ease of Understanding]])</f>
        <v>15</v>
      </c>
      <c r="H41" t="str" cm="1">
        <f t="array" ref="H41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42" spans="2:8" x14ac:dyDescent="0.35">
      <c r="B42" t="s">
        <v>157</v>
      </c>
      <c r="C42">
        <v>3</v>
      </c>
      <c r="D42">
        <v>4</v>
      </c>
      <c r="E42">
        <v>4</v>
      </c>
      <c r="F42">
        <v>3</v>
      </c>
      <c r="G42">
        <f>SUM(Table5[[#This Row],[Complexity]:[Ease of Understanding]])</f>
        <v>14</v>
      </c>
      <c r="H42" t="str" cm="1">
        <f t="array" ref="H42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43" spans="2:8" x14ac:dyDescent="0.35">
      <c r="B43" t="s">
        <v>158</v>
      </c>
      <c r="C43">
        <v>2</v>
      </c>
      <c r="D43">
        <v>2</v>
      </c>
      <c r="E43">
        <v>1</v>
      </c>
      <c r="F43">
        <v>2</v>
      </c>
      <c r="G43">
        <f>SUM(Table5[[#This Row],[Complexity]:[Ease of Understanding]])</f>
        <v>7</v>
      </c>
      <c r="H43" t="str" cm="1">
        <f t="array" ref="H43">_xlfn.IFS(Table5[[#This Row],[Total Score]] &lt;= 8, "Not jargon",AND(Table5[[#This Row],[Total Score]] &gt;= 9, Table5[[#This Row],[Total Score]] &lt;= 12), "Borderline jargon",Table5[[#This Row],[Total Score]] &gt;= 13, "Jargon")</f>
        <v>Not jargon</v>
      </c>
    </row>
    <row r="44" spans="2:8" x14ac:dyDescent="0.35">
      <c r="B44" t="s">
        <v>159</v>
      </c>
      <c r="C44">
        <v>3</v>
      </c>
      <c r="D44">
        <v>3</v>
      </c>
      <c r="E44">
        <v>2</v>
      </c>
      <c r="F44">
        <v>3</v>
      </c>
      <c r="G44">
        <f>SUM(Table5[[#This Row],[Complexity]:[Ease of Understanding]])</f>
        <v>11</v>
      </c>
      <c r="H44" t="str" cm="1">
        <f t="array" ref="H44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45" spans="2:8" x14ac:dyDescent="0.35">
      <c r="B45" t="s">
        <v>160</v>
      </c>
      <c r="C45">
        <v>4</v>
      </c>
      <c r="D45">
        <v>4</v>
      </c>
      <c r="E45">
        <v>3</v>
      </c>
      <c r="F45">
        <v>4</v>
      </c>
      <c r="G45">
        <f>SUM(Table5[[#This Row],[Complexity]:[Ease of Understanding]])</f>
        <v>15</v>
      </c>
      <c r="H45" t="str" cm="1">
        <f t="array" ref="H45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46" spans="2:8" x14ac:dyDescent="0.35">
      <c r="B46" t="s">
        <v>161</v>
      </c>
      <c r="C46">
        <v>5</v>
      </c>
      <c r="D46">
        <v>5</v>
      </c>
      <c r="E46">
        <v>5</v>
      </c>
      <c r="F46">
        <v>5</v>
      </c>
      <c r="G46">
        <f>SUM(Table5[[#This Row],[Complexity]:[Ease of Understanding]])</f>
        <v>20</v>
      </c>
      <c r="H46" t="str" cm="1">
        <f t="array" ref="H46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47" spans="2:8" x14ac:dyDescent="0.35">
      <c r="B47" t="s">
        <v>162</v>
      </c>
      <c r="C47">
        <v>5</v>
      </c>
      <c r="D47">
        <v>5</v>
      </c>
      <c r="E47">
        <v>5</v>
      </c>
      <c r="F47">
        <v>5</v>
      </c>
      <c r="G47">
        <f>SUM(Table5[[#This Row],[Complexity]:[Ease of Understanding]])</f>
        <v>20</v>
      </c>
      <c r="H47" t="str" cm="1">
        <f t="array" ref="H47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48" spans="2:8" x14ac:dyDescent="0.35">
      <c r="B48" t="s">
        <v>163</v>
      </c>
      <c r="C48">
        <v>3</v>
      </c>
      <c r="D48">
        <v>4</v>
      </c>
      <c r="E48">
        <v>2</v>
      </c>
      <c r="F48">
        <v>2</v>
      </c>
      <c r="G48">
        <f>SUM(Table5[[#This Row],[Complexity]:[Ease of Understanding]])</f>
        <v>11</v>
      </c>
      <c r="H48" t="str" cm="1">
        <f t="array" ref="H48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49" spans="2:8" x14ac:dyDescent="0.35">
      <c r="B49" t="s">
        <v>0</v>
      </c>
      <c r="C49">
        <v>3</v>
      </c>
      <c r="D49">
        <v>3</v>
      </c>
      <c r="E49">
        <v>3</v>
      </c>
      <c r="F49">
        <v>3</v>
      </c>
      <c r="G49">
        <f>SUM(Table5[[#This Row],[Complexity]:[Ease of Understanding]])</f>
        <v>12</v>
      </c>
      <c r="H49" t="str" cm="1">
        <f t="array" ref="H49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50" spans="2:8" x14ac:dyDescent="0.35">
      <c r="B50" t="s">
        <v>164</v>
      </c>
      <c r="C50">
        <v>3</v>
      </c>
      <c r="D50">
        <v>3</v>
      </c>
      <c r="E50">
        <v>3</v>
      </c>
      <c r="F50">
        <v>3</v>
      </c>
      <c r="G50">
        <f>SUM(Table5[[#This Row],[Complexity]:[Ease of Understanding]])</f>
        <v>12</v>
      </c>
      <c r="H50" t="str" cm="1">
        <f t="array" ref="H50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51" spans="2:8" x14ac:dyDescent="0.35">
      <c r="B51" t="s">
        <v>165</v>
      </c>
      <c r="C51">
        <v>4</v>
      </c>
      <c r="D51">
        <v>4</v>
      </c>
      <c r="E51">
        <v>3</v>
      </c>
      <c r="F51">
        <v>3</v>
      </c>
      <c r="G51">
        <f>SUM(Table5[[#This Row],[Complexity]:[Ease of Understanding]])</f>
        <v>14</v>
      </c>
      <c r="H51" t="str" cm="1">
        <f t="array" ref="H51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52" spans="2:8" x14ac:dyDescent="0.35">
      <c r="B52" t="s">
        <v>166</v>
      </c>
      <c r="C52">
        <v>4</v>
      </c>
      <c r="D52">
        <v>4</v>
      </c>
      <c r="E52">
        <v>4</v>
      </c>
      <c r="F52">
        <v>3</v>
      </c>
      <c r="G52">
        <f>SUM(Table5[[#This Row],[Complexity]:[Ease of Understanding]])</f>
        <v>15</v>
      </c>
      <c r="H52" t="str" cm="1">
        <f t="array" ref="H52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53" spans="2:8" x14ac:dyDescent="0.35">
      <c r="B53" t="s">
        <v>167</v>
      </c>
      <c r="C53">
        <v>5</v>
      </c>
      <c r="D53">
        <v>5</v>
      </c>
      <c r="E53">
        <v>5</v>
      </c>
      <c r="F53">
        <v>5</v>
      </c>
      <c r="G53">
        <f>SUM(Table5[[#This Row],[Complexity]:[Ease of Understanding]])</f>
        <v>20</v>
      </c>
      <c r="H53" t="str" cm="1">
        <f t="array" ref="H53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54" spans="2:8" x14ac:dyDescent="0.35">
      <c r="B54" t="s">
        <v>168</v>
      </c>
      <c r="C54">
        <v>4</v>
      </c>
      <c r="D54">
        <v>4</v>
      </c>
      <c r="E54">
        <v>3</v>
      </c>
      <c r="F54">
        <v>4</v>
      </c>
      <c r="G54">
        <f>SUM(Table5[[#This Row],[Complexity]:[Ease of Understanding]])</f>
        <v>15</v>
      </c>
      <c r="H54" t="str" cm="1">
        <f t="array" ref="H54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55" spans="2:8" x14ac:dyDescent="0.35">
      <c r="B55" t="s">
        <v>169</v>
      </c>
      <c r="C55">
        <v>3</v>
      </c>
      <c r="D55">
        <v>4</v>
      </c>
      <c r="E55">
        <v>2</v>
      </c>
      <c r="F55">
        <v>2</v>
      </c>
      <c r="G55">
        <f>SUM(Table5[[#This Row],[Complexity]:[Ease of Understanding]])</f>
        <v>11</v>
      </c>
      <c r="H55" t="str" cm="1">
        <f t="array" ref="H55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56" spans="2:8" x14ac:dyDescent="0.35">
      <c r="B56" t="s">
        <v>170</v>
      </c>
      <c r="C56">
        <v>4</v>
      </c>
      <c r="D56">
        <v>4</v>
      </c>
      <c r="E56">
        <v>3</v>
      </c>
      <c r="F56">
        <v>3</v>
      </c>
      <c r="G56">
        <f>SUM(Table5[[#This Row],[Complexity]:[Ease of Understanding]])</f>
        <v>14</v>
      </c>
      <c r="H56" t="str" cm="1">
        <f t="array" ref="H56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57" spans="2:8" x14ac:dyDescent="0.35">
      <c r="B57" t="s">
        <v>171</v>
      </c>
      <c r="C57">
        <v>3</v>
      </c>
      <c r="D57">
        <v>3</v>
      </c>
      <c r="E57">
        <v>3</v>
      </c>
      <c r="F57">
        <v>3</v>
      </c>
      <c r="G57">
        <f>SUM(Table5[[#This Row],[Complexity]:[Ease of Understanding]])</f>
        <v>12</v>
      </c>
      <c r="H57" t="str" cm="1">
        <f t="array" ref="H57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58" spans="2:8" x14ac:dyDescent="0.35">
      <c r="B58" t="s">
        <v>172</v>
      </c>
      <c r="C58">
        <v>3</v>
      </c>
      <c r="D58">
        <v>3</v>
      </c>
      <c r="E58">
        <v>2</v>
      </c>
      <c r="F58">
        <v>3</v>
      </c>
      <c r="G58">
        <f>SUM(Table5[[#This Row],[Complexity]:[Ease of Understanding]])</f>
        <v>11</v>
      </c>
      <c r="H58" t="str" cm="1">
        <f t="array" ref="H58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59" spans="2:8" x14ac:dyDescent="0.35">
      <c r="B59" t="s">
        <v>173</v>
      </c>
      <c r="C59">
        <v>3</v>
      </c>
      <c r="D59">
        <v>3</v>
      </c>
      <c r="E59">
        <v>3</v>
      </c>
      <c r="F59">
        <v>2</v>
      </c>
      <c r="G59">
        <f>SUM(Table5[[#This Row],[Complexity]:[Ease of Understanding]])</f>
        <v>11</v>
      </c>
      <c r="H59" t="str" cm="1">
        <f t="array" ref="H59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60" spans="2:8" x14ac:dyDescent="0.35">
      <c r="B60" t="s">
        <v>174</v>
      </c>
      <c r="C60">
        <v>3</v>
      </c>
      <c r="D60">
        <v>3</v>
      </c>
      <c r="E60">
        <v>3</v>
      </c>
      <c r="F60">
        <v>3</v>
      </c>
      <c r="G60">
        <f>SUM(Table5[[#This Row],[Complexity]:[Ease of Understanding]])</f>
        <v>12</v>
      </c>
      <c r="H60" t="str" cm="1">
        <f t="array" ref="H60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61" spans="2:8" x14ac:dyDescent="0.35">
      <c r="B61" t="s">
        <v>175</v>
      </c>
      <c r="C61">
        <v>2</v>
      </c>
      <c r="D61">
        <v>2</v>
      </c>
      <c r="E61">
        <v>2</v>
      </c>
      <c r="F61">
        <v>2</v>
      </c>
      <c r="G61">
        <f>SUM(Table5[[#This Row],[Complexity]:[Ease of Understanding]])</f>
        <v>8</v>
      </c>
      <c r="H61" t="str" cm="1">
        <f t="array" ref="H61">_xlfn.IFS(Table5[[#This Row],[Total Score]] &lt;= 8, "Not jargon",AND(Table5[[#This Row],[Total Score]] &gt;= 9, Table5[[#This Row],[Total Score]] &lt;= 12), "Borderline jargon",Table5[[#This Row],[Total Score]] &gt;= 13, "Jargon")</f>
        <v>Not jargon</v>
      </c>
    </row>
    <row r="62" spans="2:8" x14ac:dyDescent="0.35">
      <c r="B62" t="s">
        <v>176</v>
      </c>
      <c r="C62">
        <v>3</v>
      </c>
      <c r="D62">
        <v>3</v>
      </c>
      <c r="E62">
        <v>3</v>
      </c>
      <c r="F62">
        <v>3</v>
      </c>
      <c r="G62">
        <f>SUM(Table5[[#This Row],[Complexity]:[Ease of Understanding]])</f>
        <v>12</v>
      </c>
      <c r="H62" t="str" cm="1">
        <f t="array" ref="H62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63" spans="2:8" x14ac:dyDescent="0.35">
      <c r="B63" t="s">
        <v>177</v>
      </c>
      <c r="C63">
        <v>2</v>
      </c>
      <c r="D63">
        <v>3</v>
      </c>
      <c r="E63">
        <v>2</v>
      </c>
      <c r="F63">
        <v>2</v>
      </c>
      <c r="G63">
        <f>SUM(Table5[[#This Row],[Complexity]:[Ease of Understanding]])</f>
        <v>9</v>
      </c>
      <c r="H63" t="str" cm="1">
        <f t="array" ref="H63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64" spans="2:8" x14ac:dyDescent="0.35">
      <c r="B64" t="s">
        <v>178</v>
      </c>
      <c r="C64">
        <v>3</v>
      </c>
      <c r="D64">
        <v>3</v>
      </c>
      <c r="E64">
        <v>3</v>
      </c>
      <c r="F64">
        <v>3</v>
      </c>
      <c r="G64">
        <f>SUM(Table5[[#This Row],[Complexity]:[Ease of Understanding]])</f>
        <v>12</v>
      </c>
      <c r="H64" t="str" cm="1">
        <f t="array" ref="H64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65" spans="2:8" x14ac:dyDescent="0.35">
      <c r="B65" t="s">
        <v>179</v>
      </c>
      <c r="C65">
        <v>4</v>
      </c>
      <c r="D65">
        <v>4</v>
      </c>
      <c r="E65">
        <v>4</v>
      </c>
      <c r="F65">
        <v>5</v>
      </c>
      <c r="G65">
        <f>SUM(Table5[[#This Row],[Complexity]:[Ease of Understanding]])</f>
        <v>17</v>
      </c>
      <c r="H65" t="str" cm="1">
        <f t="array" ref="H65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66" spans="2:8" x14ac:dyDescent="0.35">
      <c r="B66" t="s">
        <v>180</v>
      </c>
      <c r="C66">
        <v>3</v>
      </c>
      <c r="D66">
        <v>4</v>
      </c>
      <c r="E66">
        <v>3</v>
      </c>
      <c r="F66">
        <v>3</v>
      </c>
      <c r="G66">
        <f>SUM(Table5[[#This Row],[Complexity]:[Ease of Understanding]])</f>
        <v>13</v>
      </c>
      <c r="H66" t="str" cm="1">
        <f t="array" ref="H66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67" spans="2:8" x14ac:dyDescent="0.35">
      <c r="B67" t="s">
        <v>181</v>
      </c>
      <c r="C67">
        <v>3</v>
      </c>
      <c r="D67">
        <v>3</v>
      </c>
      <c r="E67">
        <v>3</v>
      </c>
      <c r="F67">
        <v>3</v>
      </c>
      <c r="G67">
        <f>SUM(Table5[[#This Row],[Complexity]:[Ease of Understanding]])</f>
        <v>12</v>
      </c>
      <c r="H67" t="str" cm="1">
        <f t="array" ref="H67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68" spans="2:8" x14ac:dyDescent="0.35">
      <c r="B68" t="s">
        <v>182</v>
      </c>
      <c r="C68">
        <v>3</v>
      </c>
      <c r="D68">
        <v>3</v>
      </c>
      <c r="E68">
        <v>3</v>
      </c>
      <c r="F68">
        <v>3</v>
      </c>
      <c r="G68">
        <f>SUM(Table5[[#This Row],[Complexity]:[Ease of Understanding]])</f>
        <v>12</v>
      </c>
      <c r="H68" t="str" cm="1">
        <f t="array" ref="H68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69" spans="2:8" x14ac:dyDescent="0.35">
      <c r="B69" t="s">
        <v>183</v>
      </c>
      <c r="C69">
        <v>3</v>
      </c>
      <c r="D69">
        <v>3</v>
      </c>
      <c r="E69">
        <v>3</v>
      </c>
      <c r="F69">
        <v>3</v>
      </c>
      <c r="G69">
        <f>SUM(Table5[[#This Row],[Complexity]:[Ease of Understanding]])</f>
        <v>12</v>
      </c>
      <c r="H69" t="str" cm="1">
        <f t="array" ref="H69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70" spans="2:8" x14ac:dyDescent="0.35">
      <c r="B70" t="s">
        <v>184</v>
      </c>
      <c r="C70">
        <v>4</v>
      </c>
      <c r="D70">
        <v>4</v>
      </c>
      <c r="E70">
        <v>4</v>
      </c>
      <c r="F70">
        <v>4</v>
      </c>
      <c r="G70">
        <f>SUM(Table5[[#This Row],[Complexity]:[Ease of Understanding]])</f>
        <v>16</v>
      </c>
      <c r="H70" t="str" cm="1">
        <f t="array" ref="H70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71" spans="2:8" x14ac:dyDescent="0.35">
      <c r="B71" t="s">
        <v>185</v>
      </c>
      <c r="C71">
        <v>4</v>
      </c>
      <c r="D71">
        <v>4</v>
      </c>
      <c r="E71">
        <v>4</v>
      </c>
      <c r="F71">
        <v>4</v>
      </c>
      <c r="G71">
        <f>SUM(Table5[[#This Row],[Complexity]:[Ease of Understanding]])</f>
        <v>16</v>
      </c>
      <c r="H71" t="str" cm="1">
        <f t="array" ref="H71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72" spans="2:8" x14ac:dyDescent="0.35">
      <c r="B72" t="s">
        <v>186</v>
      </c>
      <c r="C72">
        <v>4</v>
      </c>
      <c r="D72">
        <v>4</v>
      </c>
      <c r="E72">
        <v>4</v>
      </c>
      <c r="F72">
        <v>4</v>
      </c>
      <c r="G72">
        <f>SUM(Table5[[#This Row],[Complexity]:[Ease of Understanding]])</f>
        <v>16</v>
      </c>
      <c r="H72" t="str" cm="1">
        <f t="array" ref="H72">_xlfn.IFS(Table5[[#This Row],[Total Score]] &lt;= 8, "Not jargon",AND(Table5[[#This Row],[Total Score]] &gt;= 9, Table5[[#This Row],[Total Score]] &lt;= 12), "Borderline jargon",Table5[[#This Row],[Total Score]] &gt;= 13, "Jargon")</f>
        <v>Jargon</v>
      </c>
    </row>
    <row r="73" spans="2:8" x14ac:dyDescent="0.35">
      <c r="B73" t="s">
        <v>187</v>
      </c>
      <c r="C73">
        <v>3</v>
      </c>
      <c r="D73">
        <v>3</v>
      </c>
      <c r="E73">
        <v>3</v>
      </c>
      <c r="F73">
        <v>3</v>
      </c>
      <c r="G73">
        <f>SUM(Table5[[#This Row],[Complexity]:[Ease of Understanding]])</f>
        <v>12</v>
      </c>
      <c r="H73" t="str" cm="1">
        <f t="array" ref="H73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74" spans="2:8" x14ac:dyDescent="0.35">
      <c r="B74" t="s">
        <v>188</v>
      </c>
      <c r="C74">
        <v>2</v>
      </c>
      <c r="D74">
        <v>3</v>
      </c>
      <c r="E74">
        <v>2</v>
      </c>
      <c r="F74">
        <v>2</v>
      </c>
      <c r="G74">
        <f>SUM(Table5[[#This Row],[Complexity]:[Ease of Understanding]])</f>
        <v>9</v>
      </c>
      <c r="H74" t="str" cm="1">
        <f t="array" ref="H74">_xlfn.IFS(Table5[[#This Row],[Total Score]] &lt;= 8, "Not jargon",AND(Table5[[#This Row],[Total Score]] &gt;= 9, Table5[[#This Row],[Total Score]] &lt;= 12), "Borderline jargon",Table5[[#This Row],[Total Score]] &gt;= 13, "Jargon")</f>
        <v>Borderline jargon</v>
      </c>
    </row>
    <row r="76" spans="2:8" x14ac:dyDescent="0.35">
      <c r="G76" t="s">
        <v>42</v>
      </c>
      <c r="H76">
        <f>COUNTIF(Table5[Classification],G76)</f>
        <v>36</v>
      </c>
    </row>
    <row r="77" spans="2:8" x14ac:dyDescent="0.35">
      <c r="G77" t="s">
        <v>43</v>
      </c>
      <c r="H77">
        <f>COUNTIF(Table5[Classification],G77)</f>
        <v>32</v>
      </c>
    </row>
    <row r="78" spans="2:8" x14ac:dyDescent="0.35">
      <c r="G78" t="s">
        <v>44</v>
      </c>
      <c r="H78">
        <f>COUNTIF(Table5[Classification],G78)</f>
        <v>4</v>
      </c>
    </row>
    <row r="79" spans="2:8" x14ac:dyDescent="0.35">
      <c r="H79">
        <f>SUM(H76:H78)</f>
        <v>72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495A-A5BE-479E-96DA-C298A8B4A455}">
  <dimension ref="B2:K20"/>
  <sheetViews>
    <sheetView workbookViewId="0">
      <selection activeCell="K6" sqref="K6:K9"/>
    </sheetView>
  </sheetViews>
  <sheetFormatPr defaultRowHeight="14.5" x14ac:dyDescent="0.35"/>
  <cols>
    <col min="2" max="2" width="38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2" spans="2:11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11" x14ac:dyDescent="0.35">
      <c r="B3" t="s">
        <v>189</v>
      </c>
      <c r="C3">
        <v>4</v>
      </c>
      <c r="D3">
        <v>3</v>
      </c>
      <c r="E3">
        <v>4</v>
      </c>
      <c r="F3">
        <v>4</v>
      </c>
      <c r="G3">
        <f>SUM(Table6[[#This Row],[Complexity]:[Ease of Understanding]])</f>
        <v>15</v>
      </c>
      <c r="H3" t="str" cm="1">
        <f t="array" ref="H3">_xlfn.IFS(Table6[[#This Row],[Total Score]] &lt;= 8, "Not jargon",AND(Table6[[#This Row],[Total Score]] &gt;= 9, Table6[[#This Row],[Total Score]] &lt;= 12), "Borderline jargon",Table6[[#This Row],[Total Score]] &gt;= 13, "Jargon")</f>
        <v>Jargon</v>
      </c>
    </row>
    <row r="4" spans="2:11" x14ac:dyDescent="0.35">
      <c r="B4" t="s">
        <v>122</v>
      </c>
      <c r="C4">
        <v>4</v>
      </c>
      <c r="D4">
        <v>4</v>
      </c>
      <c r="E4">
        <v>4</v>
      </c>
      <c r="F4">
        <v>4</v>
      </c>
      <c r="G4">
        <f>SUM(Table6[[#This Row],[Complexity]:[Ease of Understanding]])</f>
        <v>16</v>
      </c>
      <c r="H4" t="str" cm="1">
        <f t="array" ref="H4">_xlfn.IFS(Table6[[#This Row],[Total Score]] &lt;= 8, "Not jargon",AND(Table6[[#This Row],[Total Score]] &gt;= 9, Table6[[#This Row],[Total Score]] &lt;= 12), "Borderline jargon",Table6[[#This Row],[Total Score]] &gt;= 13, "Jargon")</f>
        <v>Jargon</v>
      </c>
    </row>
    <row r="5" spans="2:11" x14ac:dyDescent="0.35">
      <c r="B5" t="s">
        <v>190</v>
      </c>
      <c r="C5">
        <v>5</v>
      </c>
      <c r="D5">
        <v>5</v>
      </c>
      <c r="E5">
        <v>5</v>
      </c>
      <c r="F5">
        <v>5</v>
      </c>
      <c r="G5">
        <f>SUM(Table6[[#This Row],[Complexity]:[Ease of Understanding]])</f>
        <v>20</v>
      </c>
      <c r="H5" t="str" cm="1">
        <f t="array" ref="H5">_xlfn.IFS(Table6[[#This Row],[Total Score]] &lt;= 8, "Not jargon",AND(Table6[[#This Row],[Total Score]] &gt;= 9, Table6[[#This Row],[Total Score]] &lt;= 12), "Borderline jargon",Table6[[#This Row],[Total Score]] &gt;= 13, "Jargon")</f>
        <v>Jargon</v>
      </c>
    </row>
    <row r="6" spans="2:11" ht="17.5" x14ac:dyDescent="0.35">
      <c r="B6" t="s">
        <v>191</v>
      </c>
      <c r="C6">
        <v>5</v>
      </c>
      <c r="D6">
        <v>5</v>
      </c>
      <c r="E6">
        <v>5</v>
      </c>
      <c r="F6">
        <v>5</v>
      </c>
      <c r="G6">
        <f>SUM(Table6[[#This Row],[Complexity]:[Ease of Understanding]])</f>
        <v>20</v>
      </c>
      <c r="H6" t="str" cm="1">
        <f t="array" ref="H6">_xlfn.IFS(Table6[[#This Row],[Total Score]] &lt;= 8, "Not jargon",AND(Table6[[#This Row],[Total Score]] &gt;= 9, Table6[[#This Row],[Total Score]] &lt;= 12), "Borderline jargon",Table6[[#This Row],[Total Score]] &gt;= 13, "Jargon")</f>
        <v>Jargon</v>
      </c>
      <c r="K6" s="3"/>
    </row>
    <row r="7" spans="2:11" x14ac:dyDescent="0.35">
      <c r="B7" t="s">
        <v>192</v>
      </c>
      <c r="C7">
        <v>3</v>
      </c>
      <c r="D7">
        <v>3</v>
      </c>
      <c r="E7">
        <v>3</v>
      </c>
      <c r="F7">
        <v>3</v>
      </c>
      <c r="G7">
        <f>SUM(Table6[[#This Row],[Complexity]:[Ease of Understanding]])</f>
        <v>12</v>
      </c>
      <c r="H7" t="str" cm="1">
        <f t="array" ref="H7">_xlfn.IFS(Table6[[#This Row],[Total Score]] &lt;= 8, "Not jargon",AND(Table6[[#This Row],[Total Score]] &gt;= 9, Table6[[#This Row],[Total Score]] &lt;= 12), "Borderline jargon",Table6[[#This Row],[Total Score]] &gt;= 13, "Jargon")</f>
        <v>Borderline jargon</v>
      </c>
      <c r="K7" s="4"/>
    </row>
    <row r="8" spans="2:11" x14ac:dyDescent="0.35">
      <c r="B8" t="s">
        <v>193</v>
      </c>
      <c r="C8">
        <v>4</v>
      </c>
      <c r="D8">
        <v>4</v>
      </c>
      <c r="E8">
        <v>4</v>
      </c>
      <c r="F8">
        <v>4</v>
      </c>
      <c r="G8">
        <f>SUM(Table6[[#This Row],[Complexity]:[Ease of Understanding]])</f>
        <v>16</v>
      </c>
      <c r="H8" t="str" cm="1">
        <f t="array" ref="H8">_xlfn.IFS(Table6[[#This Row],[Total Score]] &lt;= 8, "Not jargon",AND(Table6[[#This Row],[Total Score]] &gt;= 9, Table6[[#This Row],[Total Score]] &lt;= 12), "Borderline jargon",Table6[[#This Row],[Total Score]] &gt;= 13, "Jargon")</f>
        <v>Jargon</v>
      </c>
      <c r="K8" s="1"/>
    </row>
    <row r="9" spans="2:11" x14ac:dyDescent="0.35">
      <c r="B9" t="s">
        <v>194</v>
      </c>
      <c r="C9">
        <v>4</v>
      </c>
      <c r="D9">
        <v>4</v>
      </c>
      <c r="E9">
        <v>4</v>
      </c>
      <c r="F9">
        <v>4</v>
      </c>
      <c r="G9">
        <f>SUM(Table6[[#This Row],[Complexity]:[Ease of Understanding]])</f>
        <v>16</v>
      </c>
      <c r="H9" t="str" cm="1">
        <f t="array" ref="H9">_xlfn.IFS(Table6[[#This Row],[Total Score]] &lt;= 8, "Not jargon",AND(Table6[[#This Row],[Total Score]] &gt;= 9, Table6[[#This Row],[Total Score]] &lt;= 12), "Borderline jargon",Table6[[#This Row],[Total Score]] &gt;= 13, "Jargon")</f>
        <v>Jargon</v>
      </c>
      <c r="K9" s="1"/>
    </row>
    <row r="10" spans="2:11" x14ac:dyDescent="0.35">
      <c r="B10" t="s">
        <v>195</v>
      </c>
      <c r="C10">
        <v>2</v>
      </c>
      <c r="D10">
        <v>2</v>
      </c>
      <c r="E10">
        <v>2</v>
      </c>
      <c r="F10">
        <v>2</v>
      </c>
      <c r="G10">
        <f>SUM(Table6[[#This Row],[Complexity]:[Ease of Understanding]])</f>
        <v>8</v>
      </c>
      <c r="H10" t="str" cm="1">
        <f t="array" ref="H10">_xlfn.IFS(Table6[[#This Row],[Total Score]] &lt;= 8, "Not jargon",AND(Table6[[#This Row],[Total Score]] &gt;= 9, Table6[[#This Row],[Total Score]] &lt;= 12), "Borderline jargon",Table6[[#This Row],[Total Score]] &gt;= 13, "Jargon")</f>
        <v>Not jargon</v>
      </c>
    </row>
    <row r="11" spans="2:11" x14ac:dyDescent="0.35">
      <c r="B11" t="s">
        <v>196</v>
      </c>
      <c r="C11">
        <v>3</v>
      </c>
      <c r="D11">
        <v>3</v>
      </c>
      <c r="E11">
        <v>3</v>
      </c>
      <c r="F11">
        <v>3</v>
      </c>
      <c r="G11">
        <f>SUM(Table6[[#This Row],[Complexity]:[Ease of Understanding]])</f>
        <v>12</v>
      </c>
      <c r="H11" t="str" cm="1">
        <f t="array" ref="H11">_xlfn.IFS(Table6[[#This Row],[Total Score]] &lt;= 8, "Not jargon",AND(Table6[[#This Row],[Total Score]] &gt;= 9, Table6[[#This Row],[Total Score]] &lt;= 12), "Borderline jargon",Table6[[#This Row],[Total Score]] &gt;= 13, "Jargon")</f>
        <v>Borderline jargon</v>
      </c>
    </row>
    <row r="12" spans="2:11" x14ac:dyDescent="0.35">
      <c r="B12" t="s">
        <v>197</v>
      </c>
      <c r="C12">
        <v>3</v>
      </c>
      <c r="D12">
        <v>3</v>
      </c>
      <c r="E12">
        <v>3</v>
      </c>
      <c r="F12">
        <v>3</v>
      </c>
      <c r="G12">
        <f>SUM(Table6[[#This Row],[Complexity]:[Ease of Understanding]])</f>
        <v>12</v>
      </c>
      <c r="H12" t="str" cm="1">
        <f t="array" ref="H12">_xlfn.IFS(Table6[[#This Row],[Total Score]] &lt;= 8, "Not jargon",AND(Table6[[#This Row],[Total Score]] &gt;= 9, Table6[[#This Row],[Total Score]] &lt;= 12), "Borderline jargon",Table6[[#This Row],[Total Score]] &gt;= 13, "Jargon")</f>
        <v>Borderline jargon</v>
      </c>
    </row>
    <row r="13" spans="2:11" x14ac:dyDescent="0.35">
      <c r="B13" t="s">
        <v>198</v>
      </c>
      <c r="C13">
        <v>4</v>
      </c>
      <c r="D13">
        <v>4</v>
      </c>
      <c r="E13">
        <v>4</v>
      </c>
      <c r="F13">
        <v>4</v>
      </c>
      <c r="G13">
        <f>SUM(Table6[[#This Row],[Complexity]:[Ease of Understanding]])</f>
        <v>16</v>
      </c>
      <c r="H13" t="str" cm="1">
        <f t="array" ref="H13">_xlfn.IFS(Table6[[#This Row],[Total Score]] &lt;= 8, "Not jargon",AND(Table6[[#This Row],[Total Score]] &gt;= 9, Table6[[#This Row],[Total Score]] &lt;= 12), "Borderline jargon",Table6[[#This Row],[Total Score]] &gt;= 13, "Jargon")</f>
        <v>Jargon</v>
      </c>
    </row>
    <row r="14" spans="2:11" x14ac:dyDescent="0.35">
      <c r="B14" t="s">
        <v>1</v>
      </c>
      <c r="C14">
        <v>5</v>
      </c>
      <c r="D14">
        <v>5</v>
      </c>
      <c r="E14">
        <v>5</v>
      </c>
      <c r="F14">
        <v>5</v>
      </c>
      <c r="G14">
        <f>SUM(Table6[[#This Row],[Complexity]:[Ease of Understanding]])</f>
        <v>20</v>
      </c>
      <c r="H14" t="str" cm="1">
        <f t="array" ref="H14">_xlfn.IFS(Table6[[#This Row],[Total Score]] &lt;= 8, "Not jargon",AND(Table6[[#This Row],[Total Score]] &gt;= 9, Table6[[#This Row],[Total Score]] &lt;= 12), "Borderline jargon",Table6[[#This Row],[Total Score]] &gt;= 13, "Jargon")</f>
        <v>Jargon</v>
      </c>
    </row>
    <row r="15" spans="2:11" x14ac:dyDescent="0.35">
      <c r="B15" t="s">
        <v>180</v>
      </c>
      <c r="C15">
        <v>4</v>
      </c>
      <c r="D15">
        <v>4</v>
      </c>
      <c r="E15">
        <v>4</v>
      </c>
      <c r="F15">
        <v>4</v>
      </c>
      <c r="G15">
        <f>SUM(Table6[[#This Row],[Complexity]:[Ease of Understanding]])</f>
        <v>16</v>
      </c>
      <c r="H15" t="str" cm="1">
        <f t="array" ref="H15">_xlfn.IFS(Table6[[#This Row],[Total Score]] &lt;= 8, "Not jargon",AND(Table6[[#This Row],[Total Score]] &gt;= 9, Table6[[#This Row],[Total Score]] &lt;= 12), "Borderline jargon",Table6[[#This Row],[Total Score]] &gt;= 13, "Jargon")</f>
        <v>Jargon</v>
      </c>
    </row>
    <row r="17" spans="7:8" x14ac:dyDescent="0.35">
      <c r="G17" t="s">
        <v>42</v>
      </c>
      <c r="H17">
        <f>COUNTIF(Table6[Classification],G17)</f>
        <v>9</v>
      </c>
    </row>
    <row r="18" spans="7:8" x14ac:dyDescent="0.35">
      <c r="G18" t="s">
        <v>43</v>
      </c>
      <c r="H18">
        <f>COUNTIF(Table6[Classification],G18)</f>
        <v>3</v>
      </c>
    </row>
    <row r="19" spans="7:8" x14ac:dyDescent="0.35">
      <c r="G19" t="s">
        <v>44</v>
      </c>
      <c r="H19">
        <f>COUNTIF(Table6[Classification],G19)</f>
        <v>1</v>
      </c>
    </row>
    <row r="20" spans="7:8" x14ac:dyDescent="0.35">
      <c r="H20">
        <f>SUM(H17:H19)</f>
        <v>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DB5-7529-449D-BC2C-43E2A2B5AE14}">
  <dimension ref="B2:H126"/>
  <sheetViews>
    <sheetView topLeftCell="A90" workbookViewId="0">
      <selection activeCell="G123" sqref="G123:H126"/>
    </sheetView>
  </sheetViews>
  <sheetFormatPr defaultRowHeight="14.5" x14ac:dyDescent="0.35"/>
  <cols>
    <col min="2" max="2" width="30.179687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2" spans="2:8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8" x14ac:dyDescent="0.35">
      <c r="B3" t="s">
        <v>199</v>
      </c>
      <c r="C3">
        <v>4</v>
      </c>
      <c r="D3">
        <v>4</v>
      </c>
      <c r="E3">
        <v>4</v>
      </c>
      <c r="F3">
        <v>4</v>
      </c>
      <c r="G3">
        <f>SUM(Table9[[#This Row],[Complexity]:[Ease of Understanding]])</f>
        <v>16</v>
      </c>
      <c r="H3" t="str" cm="1">
        <f t="array" ref="H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4" spans="2:8" x14ac:dyDescent="0.35">
      <c r="B4" s="2" t="s">
        <v>200</v>
      </c>
      <c r="C4" s="2">
        <v>5</v>
      </c>
      <c r="D4" s="2">
        <v>5</v>
      </c>
      <c r="E4" s="2">
        <v>5</v>
      </c>
      <c r="F4" s="2">
        <v>5</v>
      </c>
      <c r="G4">
        <f>SUM(Table9[[#This Row],[Complexity]:[Ease of Understanding]])</f>
        <v>20</v>
      </c>
      <c r="H4" t="str" cm="1">
        <f t="array" ref="H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5" spans="2:8" x14ac:dyDescent="0.35">
      <c r="B5" t="s">
        <v>201</v>
      </c>
      <c r="C5">
        <v>5</v>
      </c>
      <c r="D5">
        <v>5</v>
      </c>
      <c r="E5">
        <v>5</v>
      </c>
      <c r="F5">
        <v>5</v>
      </c>
      <c r="G5">
        <f>SUM(Table9[[#This Row],[Complexity]:[Ease of Understanding]])</f>
        <v>20</v>
      </c>
      <c r="H5" t="str" cm="1">
        <f t="array" ref="H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6" spans="2:8" x14ac:dyDescent="0.35">
      <c r="B6" t="s">
        <v>202</v>
      </c>
      <c r="C6">
        <v>2</v>
      </c>
      <c r="D6">
        <v>3</v>
      </c>
      <c r="E6">
        <v>3</v>
      </c>
      <c r="F6">
        <v>3</v>
      </c>
      <c r="G6">
        <f>SUM(Table9[[#This Row],[Complexity]:[Ease of Understanding]])</f>
        <v>11</v>
      </c>
      <c r="H6" t="str" cm="1">
        <f t="array" ref="H6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7" spans="2:8" x14ac:dyDescent="0.35">
      <c r="B7" s="2" t="s">
        <v>203</v>
      </c>
      <c r="C7" s="2">
        <v>4</v>
      </c>
      <c r="D7" s="2">
        <v>4</v>
      </c>
      <c r="E7" s="2">
        <v>4</v>
      </c>
      <c r="F7" s="2">
        <v>4</v>
      </c>
      <c r="G7">
        <f>SUM(Table9[[#This Row],[Complexity]:[Ease of Understanding]])</f>
        <v>16</v>
      </c>
      <c r="H7" t="str" cm="1">
        <f t="array" ref="H7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" spans="2:8" x14ac:dyDescent="0.35">
      <c r="B8" s="2" t="s">
        <v>204</v>
      </c>
      <c r="C8" s="2">
        <v>3</v>
      </c>
      <c r="D8" s="2">
        <v>3</v>
      </c>
      <c r="E8" s="2">
        <v>3</v>
      </c>
      <c r="F8" s="2">
        <v>3</v>
      </c>
      <c r="G8">
        <f>SUM(Table9[[#This Row],[Complexity]:[Ease of Understanding]])</f>
        <v>12</v>
      </c>
      <c r="H8" t="str" cm="1">
        <f t="array" ref="H8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9" spans="2:8" x14ac:dyDescent="0.35">
      <c r="B9" t="s">
        <v>205</v>
      </c>
      <c r="C9">
        <v>4</v>
      </c>
      <c r="D9">
        <v>4</v>
      </c>
      <c r="E9">
        <v>4</v>
      </c>
      <c r="F9">
        <v>4</v>
      </c>
      <c r="G9">
        <f>SUM(Table9[[#This Row],[Complexity]:[Ease of Understanding]])</f>
        <v>16</v>
      </c>
      <c r="H9" t="str" cm="1">
        <f t="array" ref="H9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0" spans="2:8" x14ac:dyDescent="0.35">
      <c r="B10" s="2" t="s">
        <v>206</v>
      </c>
      <c r="C10" s="2">
        <v>4</v>
      </c>
      <c r="D10" s="2">
        <v>4</v>
      </c>
      <c r="E10" s="2">
        <v>4</v>
      </c>
      <c r="F10" s="2">
        <v>4</v>
      </c>
      <c r="G10">
        <f>SUM(Table9[[#This Row],[Complexity]:[Ease of Understanding]])</f>
        <v>16</v>
      </c>
      <c r="H10" t="str" cm="1">
        <f t="array" ref="H1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" spans="2:8" x14ac:dyDescent="0.35">
      <c r="B11" s="2" t="s">
        <v>207</v>
      </c>
      <c r="C11" s="2">
        <v>3</v>
      </c>
      <c r="D11" s="2">
        <v>3</v>
      </c>
      <c r="E11" s="2">
        <v>3</v>
      </c>
      <c r="F11" s="2">
        <v>3</v>
      </c>
      <c r="G11">
        <f>SUM(Table9[[#This Row],[Complexity]:[Ease of Understanding]])</f>
        <v>12</v>
      </c>
      <c r="H11" t="str" cm="1">
        <f t="array" ref="H11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12" spans="2:8" x14ac:dyDescent="0.35">
      <c r="B12" s="2" t="s">
        <v>208</v>
      </c>
      <c r="C12" s="2">
        <v>4</v>
      </c>
      <c r="D12" s="2">
        <v>4</v>
      </c>
      <c r="E12" s="2">
        <v>4</v>
      </c>
      <c r="F12" s="2">
        <v>4</v>
      </c>
      <c r="G12">
        <f>SUM(Table9[[#This Row],[Complexity]:[Ease of Understanding]])</f>
        <v>16</v>
      </c>
      <c r="H12" t="str" cm="1">
        <f t="array" ref="H12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3" spans="2:8" x14ac:dyDescent="0.35">
      <c r="B13" t="s">
        <v>209</v>
      </c>
      <c r="C13">
        <v>4</v>
      </c>
      <c r="D13">
        <v>4</v>
      </c>
      <c r="E13">
        <v>4</v>
      </c>
      <c r="F13">
        <v>4</v>
      </c>
      <c r="G13">
        <f>SUM(Table9[[#This Row],[Complexity]:[Ease of Understanding]])</f>
        <v>16</v>
      </c>
      <c r="H13" t="str" cm="1">
        <f t="array" ref="H1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4" spans="2:8" x14ac:dyDescent="0.35">
      <c r="B14" t="s">
        <v>210</v>
      </c>
      <c r="C14">
        <v>5</v>
      </c>
      <c r="D14">
        <v>5</v>
      </c>
      <c r="E14">
        <v>5</v>
      </c>
      <c r="F14">
        <v>5</v>
      </c>
      <c r="G14">
        <f>SUM(Table9[[#This Row],[Complexity]:[Ease of Understanding]])</f>
        <v>20</v>
      </c>
      <c r="H14" t="str" cm="1">
        <f t="array" ref="H1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5" spans="2:8" x14ac:dyDescent="0.35">
      <c r="B15" t="s">
        <v>211</v>
      </c>
      <c r="C15">
        <v>4</v>
      </c>
      <c r="D15">
        <v>4</v>
      </c>
      <c r="E15">
        <v>4</v>
      </c>
      <c r="F15">
        <v>4</v>
      </c>
      <c r="G15">
        <f>SUM(Table9[[#This Row],[Complexity]:[Ease of Understanding]])</f>
        <v>16</v>
      </c>
      <c r="H15" t="str" cm="1">
        <f t="array" ref="H1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6" spans="2:8" x14ac:dyDescent="0.35">
      <c r="B16" s="2" t="s">
        <v>212</v>
      </c>
      <c r="C16" s="2">
        <v>4</v>
      </c>
      <c r="D16" s="2">
        <v>4</v>
      </c>
      <c r="E16" s="2">
        <v>4</v>
      </c>
      <c r="F16" s="2">
        <v>4</v>
      </c>
      <c r="G16">
        <f>SUM(Table9[[#This Row],[Complexity]:[Ease of Understanding]])</f>
        <v>16</v>
      </c>
      <c r="H16" t="str" cm="1">
        <f t="array" ref="H16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7" spans="2:8" x14ac:dyDescent="0.35">
      <c r="B17" s="2" t="s">
        <v>213</v>
      </c>
      <c r="C17" s="2">
        <v>5</v>
      </c>
      <c r="D17" s="2">
        <v>5</v>
      </c>
      <c r="E17" s="2">
        <v>5</v>
      </c>
      <c r="F17" s="2">
        <v>5</v>
      </c>
      <c r="G17">
        <f>SUM(Table9[[#This Row],[Complexity]:[Ease of Understanding]])</f>
        <v>20</v>
      </c>
      <c r="H17" t="str" cm="1">
        <f t="array" ref="H17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8" spans="2:8" x14ac:dyDescent="0.35">
      <c r="B18" t="s">
        <v>214</v>
      </c>
      <c r="C18">
        <v>5</v>
      </c>
      <c r="D18">
        <v>5</v>
      </c>
      <c r="E18">
        <v>5</v>
      </c>
      <c r="F18">
        <v>5</v>
      </c>
      <c r="G18">
        <f>SUM(Table9[[#This Row],[Complexity]:[Ease of Understanding]])</f>
        <v>20</v>
      </c>
      <c r="H18" t="str" cm="1">
        <f t="array" ref="H18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9" spans="2:8" x14ac:dyDescent="0.35">
      <c r="B19" s="2" t="s">
        <v>215</v>
      </c>
      <c r="C19" s="2">
        <v>3</v>
      </c>
      <c r="D19" s="2">
        <v>4</v>
      </c>
      <c r="E19" s="2">
        <v>4</v>
      </c>
      <c r="F19" s="2">
        <v>4</v>
      </c>
      <c r="G19">
        <f>SUM(Table9[[#This Row],[Complexity]:[Ease of Understanding]])</f>
        <v>15</v>
      </c>
      <c r="H19" t="str" cm="1">
        <f t="array" ref="H19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20" spans="2:8" x14ac:dyDescent="0.35">
      <c r="B20" s="2" t="s">
        <v>216</v>
      </c>
      <c r="C20" s="2">
        <v>3</v>
      </c>
      <c r="D20" s="2">
        <v>4</v>
      </c>
      <c r="E20" s="2">
        <v>4</v>
      </c>
      <c r="F20" s="2">
        <v>4</v>
      </c>
      <c r="G20">
        <f>SUM(Table9[[#This Row],[Complexity]:[Ease of Understanding]])</f>
        <v>15</v>
      </c>
      <c r="H20" t="str" cm="1">
        <f t="array" ref="H2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21" spans="2:8" x14ac:dyDescent="0.35">
      <c r="B21" s="2" t="s">
        <v>119</v>
      </c>
      <c r="C21" s="2">
        <v>4</v>
      </c>
      <c r="D21" s="2">
        <v>4</v>
      </c>
      <c r="E21" s="2">
        <v>4</v>
      </c>
      <c r="F21" s="2">
        <v>4</v>
      </c>
      <c r="G21">
        <f>SUM(Table9[[#This Row],[Complexity]:[Ease of Understanding]])</f>
        <v>16</v>
      </c>
      <c r="H21" t="str" cm="1">
        <f t="array" ref="H2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22" spans="2:8" x14ac:dyDescent="0.35">
      <c r="B22" s="2" t="s">
        <v>217</v>
      </c>
      <c r="C22" s="2">
        <v>4</v>
      </c>
      <c r="D22" s="2">
        <v>4</v>
      </c>
      <c r="E22" s="2">
        <v>4</v>
      </c>
      <c r="F22" s="2">
        <v>4</v>
      </c>
      <c r="G22">
        <f>SUM(Table9[[#This Row],[Complexity]:[Ease of Understanding]])</f>
        <v>16</v>
      </c>
      <c r="H22" t="str" cm="1">
        <f t="array" ref="H22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23" spans="2:8" x14ac:dyDescent="0.35">
      <c r="B23" s="2" t="s">
        <v>218</v>
      </c>
      <c r="C23" s="2">
        <v>4</v>
      </c>
      <c r="D23" s="2">
        <v>4</v>
      </c>
      <c r="E23" s="2">
        <v>4</v>
      </c>
      <c r="F23" s="2">
        <v>4</v>
      </c>
      <c r="G23">
        <f>SUM(Table9[[#This Row],[Complexity]:[Ease of Understanding]])</f>
        <v>16</v>
      </c>
      <c r="H23" t="str" cm="1">
        <f t="array" ref="H2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24" spans="2:8" x14ac:dyDescent="0.35">
      <c r="B24" s="2" t="s">
        <v>219</v>
      </c>
      <c r="C24" s="2">
        <v>4</v>
      </c>
      <c r="D24" s="2">
        <v>4</v>
      </c>
      <c r="E24" s="2">
        <v>4</v>
      </c>
      <c r="F24" s="2">
        <v>4</v>
      </c>
      <c r="G24">
        <f>SUM(Table9[[#This Row],[Complexity]:[Ease of Understanding]])</f>
        <v>16</v>
      </c>
      <c r="H24" t="str" cm="1">
        <f t="array" ref="H2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25" spans="2:8" x14ac:dyDescent="0.35">
      <c r="B25" s="2" t="s">
        <v>220</v>
      </c>
      <c r="C25" s="2">
        <v>4</v>
      </c>
      <c r="D25" s="2">
        <v>4</v>
      </c>
      <c r="E25" s="2">
        <v>4</v>
      </c>
      <c r="F25" s="2">
        <v>4</v>
      </c>
      <c r="G25">
        <f>SUM(Table9[[#This Row],[Complexity]:[Ease of Understanding]])</f>
        <v>16</v>
      </c>
      <c r="H25" t="str" cm="1">
        <f t="array" ref="H2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26" spans="2:8" x14ac:dyDescent="0.35">
      <c r="B26" s="2" t="s">
        <v>221</v>
      </c>
      <c r="C26" s="2">
        <v>4</v>
      </c>
      <c r="D26" s="2">
        <v>4</v>
      </c>
      <c r="E26" s="2">
        <v>4</v>
      </c>
      <c r="F26" s="2">
        <v>4</v>
      </c>
      <c r="G26">
        <f>SUM(Table9[[#This Row],[Complexity]:[Ease of Understanding]])</f>
        <v>16</v>
      </c>
      <c r="H26" t="str" cm="1">
        <f t="array" ref="H26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27" spans="2:8" x14ac:dyDescent="0.35">
      <c r="B27" t="s">
        <v>222</v>
      </c>
      <c r="C27">
        <v>3</v>
      </c>
      <c r="D27">
        <v>3</v>
      </c>
      <c r="E27">
        <v>3</v>
      </c>
      <c r="F27">
        <v>3</v>
      </c>
      <c r="G27">
        <f>SUM(Table9[[#This Row],[Complexity]:[Ease of Understanding]])</f>
        <v>12</v>
      </c>
      <c r="H27" t="str" cm="1">
        <f t="array" ref="H27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28" spans="2:8" x14ac:dyDescent="0.35">
      <c r="B28" t="s">
        <v>223</v>
      </c>
      <c r="C28">
        <v>2</v>
      </c>
      <c r="D28">
        <v>2</v>
      </c>
      <c r="E28">
        <v>2</v>
      </c>
      <c r="F28">
        <v>2</v>
      </c>
      <c r="G28">
        <f>SUM(Table9[[#This Row],[Complexity]:[Ease of Understanding]])</f>
        <v>8</v>
      </c>
      <c r="H28" t="str" cm="1">
        <f t="array" ref="H28">_xlfn.IFS(Table9[[#This Row],[Total Score]] &lt;= 8, "Not jargon",AND(Table9[[#This Row],[Total Score]] &gt;= 9, Table9[[#This Row],[Total Score]] &lt;= 12), "Borderline jargon",Table9[[#This Row],[Total Score]] &gt;= 13, "Jargon")</f>
        <v>Not jargon</v>
      </c>
    </row>
    <row r="29" spans="2:8" x14ac:dyDescent="0.35">
      <c r="B29" t="s">
        <v>224</v>
      </c>
      <c r="C29">
        <v>4</v>
      </c>
      <c r="D29">
        <v>4</v>
      </c>
      <c r="E29">
        <v>4</v>
      </c>
      <c r="F29">
        <v>4</v>
      </c>
      <c r="G29">
        <f>SUM(Table9[[#This Row],[Complexity]:[Ease of Understanding]])</f>
        <v>16</v>
      </c>
      <c r="H29" t="str" cm="1">
        <f t="array" ref="H29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30" spans="2:8" x14ac:dyDescent="0.35">
      <c r="B30" s="2" t="s">
        <v>225</v>
      </c>
      <c r="C30" s="2">
        <v>4</v>
      </c>
      <c r="D30" s="2">
        <v>4</v>
      </c>
      <c r="E30" s="2">
        <v>4</v>
      </c>
      <c r="F30" s="2">
        <v>4</v>
      </c>
      <c r="G30">
        <f>SUM(Table9[[#This Row],[Complexity]:[Ease of Understanding]])</f>
        <v>16</v>
      </c>
      <c r="H30" t="str" cm="1">
        <f t="array" ref="H3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31" spans="2:8" x14ac:dyDescent="0.35">
      <c r="B31" s="2" t="s">
        <v>226</v>
      </c>
      <c r="C31" s="2">
        <v>4</v>
      </c>
      <c r="D31" s="2">
        <v>4</v>
      </c>
      <c r="E31" s="2">
        <v>4</v>
      </c>
      <c r="F31" s="2">
        <v>4</v>
      </c>
      <c r="G31">
        <f>SUM(Table9[[#This Row],[Complexity]:[Ease of Understanding]])</f>
        <v>16</v>
      </c>
      <c r="H31" t="str" cm="1">
        <f t="array" ref="H3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32" spans="2:8" x14ac:dyDescent="0.35">
      <c r="B32" t="s">
        <v>227</v>
      </c>
      <c r="C32">
        <v>4</v>
      </c>
      <c r="D32">
        <v>4</v>
      </c>
      <c r="E32">
        <v>4</v>
      </c>
      <c r="F32">
        <v>4</v>
      </c>
      <c r="G32">
        <f>SUM(Table9[[#This Row],[Complexity]:[Ease of Understanding]])</f>
        <v>16</v>
      </c>
      <c r="H32" t="str" cm="1">
        <f t="array" ref="H32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33" spans="2:8" x14ac:dyDescent="0.35">
      <c r="B33" t="s">
        <v>228</v>
      </c>
      <c r="C33">
        <v>5</v>
      </c>
      <c r="D33">
        <v>5</v>
      </c>
      <c r="E33">
        <v>5</v>
      </c>
      <c r="F33">
        <v>5</v>
      </c>
      <c r="G33">
        <f>SUM(Table9[[#This Row],[Complexity]:[Ease of Understanding]])</f>
        <v>20</v>
      </c>
      <c r="H33" t="str" cm="1">
        <f t="array" ref="H3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34" spans="2:8" x14ac:dyDescent="0.35">
      <c r="B34" t="s">
        <v>229</v>
      </c>
      <c r="C34">
        <v>3</v>
      </c>
      <c r="D34">
        <v>3</v>
      </c>
      <c r="E34">
        <v>3</v>
      </c>
      <c r="F34">
        <v>3</v>
      </c>
      <c r="G34">
        <f>SUM(Table9[[#This Row],[Complexity]:[Ease of Understanding]])</f>
        <v>12</v>
      </c>
      <c r="H34" t="str" cm="1">
        <f t="array" ref="H34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35" spans="2:8" x14ac:dyDescent="0.35">
      <c r="B35" s="2" t="s">
        <v>230</v>
      </c>
      <c r="C35" s="2">
        <v>3</v>
      </c>
      <c r="D35" s="2">
        <v>3</v>
      </c>
      <c r="E35" s="2">
        <v>3</v>
      </c>
      <c r="F35" s="2">
        <v>3</v>
      </c>
      <c r="G35">
        <f>SUM(Table9[[#This Row],[Complexity]:[Ease of Understanding]])</f>
        <v>12</v>
      </c>
      <c r="H35" t="str" cm="1">
        <f t="array" ref="H35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36" spans="2:8" x14ac:dyDescent="0.35">
      <c r="B36" s="2" t="s">
        <v>231</v>
      </c>
      <c r="C36" s="2">
        <v>3</v>
      </c>
      <c r="D36" s="2">
        <v>3</v>
      </c>
      <c r="E36" s="2">
        <v>3</v>
      </c>
      <c r="F36" s="2">
        <v>3</v>
      </c>
      <c r="G36">
        <f>SUM(Table9[[#This Row],[Complexity]:[Ease of Understanding]])</f>
        <v>12</v>
      </c>
      <c r="H36" t="str" cm="1">
        <f t="array" ref="H36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37" spans="2:8" x14ac:dyDescent="0.35">
      <c r="B37" t="s">
        <v>232</v>
      </c>
      <c r="C37">
        <v>3</v>
      </c>
      <c r="D37">
        <v>3</v>
      </c>
      <c r="E37">
        <v>3</v>
      </c>
      <c r="F37">
        <v>3</v>
      </c>
      <c r="G37">
        <f>SUM(Table9[[#This Row],[Complexity]:[Ease of Understanding]])</f>
        <v>12</v>
      </c>
      <c r="H37" t="str" cm="1">
        <f t="array" ref="H37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38" spans="2:8" x14ac:dyDescent="0.35">
      <c r="B38" t="s">
        <v>233</v>
      </c>
      <c r="C38">
        <v>5</v>
      </c>
      <c r="D38">
        <v>5</v>
      </c>
      <c r="E38">
        <v>5</v>
      </c>
      <c r="F38">
        <v>5</v>
      </c>
      <c r="G38">
        <f>SUM(Table9[[#This Row],[Complexity]:[Ease of Understanding]])</f>
        <v>20</v>
      </c>
      <c r="H38" t="str" cm="1">
        <f t="array" ref="H38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39" spans="2:8" x14ac:dyDescent="0.35">
      <c r="B39" t="s">
        <v>234</v>
      </c>
      <c r="C39">
        <v>3</v>
      </c>
      <c r="D39">
        <v>3</v>
      </c>
      <c r="E39">
        <v>3</v>
      </c>
      <c r="F39">
        <v>3</v>
      </c>
      <c r="G39">
        <f>SUM(Table9[[#This Row],[Complexity]:[Ease of Understanding]])</f>
        <v>12</v>
      </c>
      <c r="H39" t="str" cm="1">
        <f t="array" ref="H39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40" spans="2:8" x14ac:dyDescent="0.35">
      <c r="B40" t="s">
        <v>235</v>
      </c>
      <c r="C40">
        <v>3</v>
      </c>
      <c r="D40">
        <v>3</v>
      </c>
      <c r="E40">
        <v>3</v>
      </c>
      <c r="F40">
        <v>3</v>
      </c>
      <c r="G40">
        <f>SUM(Table9[[#This Row],[Complexity]:[Ease of Understanding]])</f>
        <v>12</v>
      </c>
      <c r="H40" t="str" cm="1">
        <f t="array" ref="H40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41" spans="2:8" x14ac:dyDescent="0.35">
      <c r="B41" t="s">
        <v>236</v>
      </c>
      <c r="C41">
        <v>5</v>
      </c>
      <c r="D41">
        <v>5</v>
      </c>
      <c r="E41">
        <v>5</v>
      </c>
      <c r="F41">
        <v>5</v>
      </c>
      <c r="G41">
        <f>SUM(Table9[[#This Row],[Complexity]:[Ease of Understanding]])</f>
        <v>20</v>
      </c>
      <c r="H41" t="str" cm="1">
        <f t="array" ref="H4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42" spans="2:8" x14ac:dyDescent="0.35">
      <c r="B42" t="s">
        <v>237</v>
      </c>
      <c r="C42">
        <v>4</v>
      </c>
      <c r="D42">
        <v>4</v>
      </c>
      <c r="E42">
        <v>4</v>
      </c>
      <c r="F42">
        <v>4</v>
      </c>
      <c r="G42">
        <f>SUM(Table9[[#This Row],[Complexity]:[Ease of Understanding]])</f>
        <v>16</v>
      </c>
      <c r="H42" t="str" cm="1">
        <f t="array" ref="H42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43" spans="2:8" x14ac:dyDescent="0.35">
      <c r="B43" t="s">
        <v>238</v>
      </c>
      <c r="C43">
        <v>4</v>
      </c>
      <c r="D43">
        <v>4</v>
      </c>
      <c r="E43">
        <v>4</v>
      </c>
      <c r="F43">
        <v>4</v>
      </c>
      <c r="G43">
        <f>SUM(Table9[[#This Row],[Complexity]:[Ease of Understanding]])</f>
        <v>16</v>
      </c>
      <c r="H43" t="str" cm="1">
        <f t="array" ref="H4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44" spans="2:8" x14ac:dyDescent="0.35">
      <c r="B44" s="2" t="s">
        <v>239</v>
      </c>
      <c r="C44" s="2">
        <v>5</v>
      </c>
      <c r="D44" s="2">
        <v>5</v>
      </c>
      <c r="E44" s="2">
        <v>5</v>
      </c>
      <c r="F44" s="2">
        <v>5</v>
      </c>
      <c r="G44">
        <f>SUM(Table9[[#This Row],[Complexity]:[Ease of Understanding]])</f>
        <v>20</v>
      </c>
      <c r="H44" t="str" cm="1">
        <f t="array" ref="H4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45" spans="2:8" x14ac:dyDescent="0.35">
      <c r="B45" s="2" t="s">
        <v>240</v>
      </c>
      <c r="C45" s="2">
        <v>5</v>
      </c>
      <c r="D45" s="2">
        <v>5</v>
      </c>
      <c r="E45" s="2">
        <v>5</v>
      </c>
      <c r="F45" s="2">
        <v>5</v>
      </c>
      <c r="G45">
        <f>SUM(Table9[[#This Row],[Complexity]:[Ease of Understanding]])</f>
        <v>20</v>
      </c>
      <c r="H45" t="str" cm="1">
        <f t="array" ref="H4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46" spans="2:8" x14ac:dyDescent="0.35">
      <c r="B46" t="s">
        <v>241</v>
      </c>
      <c r="C46">
        <v>4</v>
      </c>
      <c r="D46">
        <v>4</v>
      </c>
      <c r="E46">
        <v>4</v>
      </c>
      <c r="F46">
        <v>4</v>
      </c>
      <c r="G46">
        <f>SUM(Table9[[#This Row],[Complexity]:[Ease of Understanding]])</f>
        <v>16</v>
      </c>
      <c r="H46" t="str" cm="1">
        <f t="array" ref="H46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47" spans="2:8" x14ac:dyDescent="0.35">
      <c r="B47" t="s">
        <v>242</v>
      </c>
      <c r="C47">
        <v>3</v>
      </c>
      <c r="D47">
        <v>3</v>
      </c>
      <c r="E47">
        <v>3</v>
      </c>
      <c r="F47">
        <v>3</v>
      </c>
      <c r="G47">
        <f>SUM(Table9[[#This Row],[Complexity]:[Ease of Understanding]])</f>
        <v>12</v>
      </c>
      <c r="H47" t="str" cm="1">
        <f t="array" ref="H47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48" spans="2:8" x14ac:dyDescent="0.35">
      <c r="B48" t="s">
        <v>243</v>
      </c>
      <c r="C48">
        <v>4</v>
      </c>
      <c r="D48">
        <v>4</v>
      </c>
      <c r="E48">
        <v>4</v>
      </c>
      <c r="F48">
        <v>4</v>
      </c>
      <c r="G48">
        <f>SUM(Table9[[#This Row],[Complexity]:[Ease of Understanding]])</f>
        <v>16</v>
      </c>
      <c r="H48" t="str" cm="1">
        <f t="array" ref="H48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49" spans="2:8" x14ac:dyDescent="0.35">
      <c r="B49" s="2" t="s">
        <v>244</v>
      </c>
      <c r="C49" s="2">
        <v>4</v>
      </c>
      <c r="D49" s="2">
        <v>4</v>
      </c>
      <c r="E49" s="2">
        <v>4</v>
      </c>
      <c r="F49" s="2">
        <v>4</v>
      </c>
      <c r="G49">
        <f>SUM(Table9[[#This Row],[Complexity]:[Ease of Understanding]])</f>
        <v>16</v>
      </c>
      <c r="H49" t="str" cm="1">
        <f t="array" ref="H49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50" spans="2:8" x14ac:dyDescent="0.35">
      <c r="B50" t="s">
        <v>245</v>
      </c>
      <c r="C50">
        <v>4</v>
      </c>
      <c r="D50">
        <v>4</v>
      </c>
      <c r="E50">
        <v>4</v>
      </c>
      <c r="F50">
        <v>4</v>
      </c>
      <c r="G50">
        <f>SUM(Table9[[#This Row],[Complexity]:[Ease of Understanding]])</f>
        <v>16</v>
      </c>
      <c r="H50" t="str" cm="1">
        <f t="array" ref="H5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51" spans="2:8" x14ac:dyDescent="0.35">
      <c r="B51" s="2" t="s">
        <v>246</v>
      </c>
      <c r="C51" s="2">
        <v>4</v>
      </c>
      <c r="D51" s="2">
        <v>4</v>
      </c>
      <c r="E51" s="2">
        <v>4</v>
      </c>
      <c r="F51" s="2">
        <v>4</v>
      </c>
      <c r="G51">
        <f>SUM(Table9[[#This Row],[Complexity]:[Ease of Understanding]])</f>
        <v>16</v>
      </c>
      <c r="H51" t="str" cm="1">
        <f t="array" ref="H5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52" spans="2:8" x14ac:dyDescent="0.35">
      <c r="B52" s="2" t="s">
        <v>247</v>
      </c>
      <c r="C52" s="2">
        <v>3</v>
      </c>
      <c r="D52" s="2">
        <v>3</v>
      </c>
      <c r="E52" s="2">
        <v>3</v>
      </c>
      <c r="F52" s="2">
        <v>3</v>
      </c>
      <c r="G52">
        <f>SUM(Table9[[#This Row],[Complexity]:[Ease of Understanding]])</f>
        <v>12</v>
      </c>
      <c r="H52" t="str" cm="1">
        <f t="array" ref="H52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53" spans="2:8" x14ac:dyDescent="0.35">
      <c r="B53" t="s">
        <v>248</v>
      </c>
      <c r="C53">
        <v>3</v>
      </c>
      <c r="D53">
        <v>3</v>
      </c>
      <c r="E53">
        <v>3</v>
      </c>
      <c r="F53">
        <v>3</v>
      </c>
      <c r="G53">
        <f>SUM(Table9[[#This Row],[Complexity]:[Ease of Understanding]])</f>
        <v>12</v>
      </c>
      <c r="H53" t="str" cm="1">
        <f t="array" ref="H53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54" spans="2:8" x14ac:dyDescent="0.35">
      <c r="B54" t="s">
        <v>249</v>
      </c>
      <c r="C54">
        <v>4</v>
      </c>
      <c r="D54">
        <v>4</v>
      </c>
      <c r="E54">
        <v>4</v>
      </c>
      <c r="F54">
        <v>4</v>
      </c>
      <c r="G54">
        <f>SUM(Table9[[#This Row],[Complexity]:[Ease of Understanding]])</f>
        <v>16</v>
      </c>
      <c r="H54" t="str" cm="1">
        <f t="array" ref="H5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55" spans="2:8" x14ac:dyDescent="0.35">
      <c r="B55" s="2" t="s">
        <v>250</v>
      </c>
      <c r="C55" s="2">
        <v>4</v>
      </c>
      <c r="D55" s="2">
        <v>4</v>
      </c>
      <c r="E55" s="2">
        <v>4</v>
      </c>
      <c r="F55" s="2">
        <v>4</v>
      </c>
      <c r="G55">
        <f>SUM(Table9[[#This Row],[Complexity]:[Ease of Understanding]])</f>
        <v>16</v>
      </c>
      <c r="H55" t="str" cm="1">
        <f t="array" ref="H5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56" spans="2:8" x14ac:dyDescent="0.35">
      <c r="B56" t="s">
        <v>251</v>
      </c>
      <c r="C56">
        <v>3</v>
      </c>
      <c r="D56">
        <v>3</v>
      </c>
      <c r="E56">
        <v>3</v>
      </c>
      <c r="F56">
        <v>3</v>
      </c>
      <c r="G56">
        <f>SUM(Table9[[#This Row],[Complexity]:[Ease of Understanding]])</f>
        <v>12</v>
      </c>
      <c r="H56" t="str" cm="1">
        <f t="array" ref="H56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57" spans="2:8" x14ac:dyDescent="0.35">
      <c r="B57" s="2" t="s">
        <v>252</v>
      </c>
      <c r="C57" s="2">
        <v>3</v>
      </c>
      <c r="D57" s="2">
        <v>3</v>
      </c>
      <c r="E57" s="2">
        <v>3</v>
      </c>
      <c r="F57" s="2">
        <v>3</v>
      </c>
      <c r="G57">
        <f>SUM(Table9[[#This Row],[Complexity]:[Ease of Understanding]])</f>
        <v>12</v>
      </c>
      <c r="H57" t="str" cm="1">
        <f t="array" ref="H57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58" spans="2:8" x14ac:dyDescent="0.35">
      <c r="B58" s="2" t="s">
        <v>253</v>
      </c>
      <c r="C58" s="2">
        <v>4</v>
      </c>
      <c r="D58" s="2">
        <v>4</v>
      </c>
      <c r="E58" s="2">
        <v>4</v>
      </c>
      <c r="F58" s="2">
        <v>4</v>
      </c>
      <c r="G58">
        <f>SUM(Table9[[#This Row],[Complexity]:[Ease of Understanding]])</f>
        <v>16</v>
      </c>
      <c r="H58" t="str" cm="1">
        <f t="array" ref="H58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59" spans="2:8" x14ac:dyDescent="0.35">
      <c r="B59" t="s">
        <v>254</v>
      </c>
      <c r="C59">
        <v>3</v>
      </c>
      <c r="D59">
        <v>3</v>
      </c>
      <c r="E59">
        <v>3</v>
      </c>
      <c r="F59">
        <v>3</v>
      </c>
      <c r="G59">
        <f>SUM(Table9[[#This Row],[Complexity]:[Ease of Understanding]])</f>
        <v>12</v>
      </c>
      <c r="H59" t="str" cm="1">
        <f t="array" ref="H59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60" spans="2:8" x14ac:dyDescent="0.35">
      <c r="B60" s="2" t="s">
        <v>255</v>
      </c>
      <c r="C60" s="2">
        <v>4</v>
      </c>
      <c r="D60" s="2">
        <v>4</v>
      </c>
      <c r="E60" s="2">
        <v>4</v>
      </c>
      <c r="F60" s="2">
        <v>4</v>
      </c>
      <c r="G60">
        <f>SUM(Table9[[#This Row],[Complexity]:[Ease of Understanding]])</f>
        <v>16</v>
      </c>
      <c r="H60" t="str" cm="1">
        <f t="array" ref="H6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61" spans="2:8" x14ac:dyDescent="0.35">
      <c r="B61" s="2" t="s">
        <v>256</v>
      </c>
      <c r="C61" s="2">
        <v>4</v>
      </c>
      <c r="D61" s="2">
        <v>4</v>
      </c>
      <c r="E61" s="2">
        <v>4</v>
      </c>
      <c r="F61" s="2">
        <v>4</v>
      </c>
      <c r="G61">
        <f>SUM(Table9[[#This Row],[Complexity]:[Ease of Understanding]])</f>
        <v>16</v>
      </c>
      <c r="H61" t="str" cm="1">
        <f t="array" ref="H6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62" spans="2:8" x14ac:dyDescent="0.35">
      <c r="B62" s="2" t="s">
        <v>257</v>
      </c>
      <c r="C62" s="2">
        <v>3</v>
      </c>
      <c r="D62" s="2">
        <v>3</v>
      </c>
      <c r="E62" s="2">
        <v>3</v>
      </c>
      <c r="F62" s="2">
        <v>3</v>
      </c>
      <c r="G62">
        <f>SUM(Table9[[#This Row],[Complexity]:[Ease of Understanding]])</f>
        <v>12</v>
      </c>
      <c r="H62" t="str" cm="1">
        <f t="array" ref="H62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63" spans="2:8" x14ac:dyDescent="0.35">
      <c r="B63" t="s">
        <v>258</v>
      </c>
      <c r="C63">
        <v>3</v>
      </c>
      <c r="D63">
        <v>3</v>
      </c>
      <c r="E63">
        <v>3</v>
      </c>
      <c r="F63">
        <v>3</v>
      </c>
      <c r="G63">
        <f>SUM(Table9[[#This Row],[Complexity]:[Ease of Understanding]])</f>
        <v>12</v>
      </c>
      <c r="H63" t="str" cm="1">
        <f t="array" ref="H63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64" spans="2:8" ht="29" x14ac:dyDescent="0.35">
      <c r="B64" s="2" t="s">
        <v>259</v>
      </c>
      <c r="C64" s="2">
        <v>5</v>
      </c>
      <c r="D64" s="2">
        <v>5</v>
      </c>
      <c r="E64" s="2">
        <v>5</v>
      </c>
      <c r="F64" s="2">
        <v>5</v>
      </c>
      <c r="G64">
        <f>SUM(Table9[[#This Row],[Complexity]:[Ease of Understanding]])</f>
        <v>20</v>
      </c>
      <c r="H64" t="str" cm="1">
        <f t="array" ref="H6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65" spans="2:8" x14ac:dyDescent="0.35">
      <c r="B65" s="2" t="s">
        <v>260</v>
      </c>
      <c r="C65" s="2">
        <v>4</v>
      </c>
      <c r="D65" s="2">
        <v>4</v>
      </c>
      <c r="E65" s="2">
        <v>4</v>
      </c>
      <c r="F65" s="2">
        <v>4</v>
      </c>
      <c r="G65">
        <f>SUM(Table9[[#This Row],[Complexity]:[Ease of Understanding]])</f>
        <v>16</v>
      </c>
      <c r="H65" t="str" cm="1">
        <f t="array" ref="H6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66" spans="2:8" x14ac:dyDescent="0.35">
      <c r="B66" s="2" t="s">
        <v>261</v>
      </c>
      <c r="C66" s="2">
        <v>5</v>
      </c>
      <c r="D66" s="2">
        <v>5</v>
      </c>
      <c r="E66" s="2">
        <v>5</v>
      </c>
      <c r="F66" s="2">
        <v>5</v>
      </c>
      <c r="G66">
        <f>SUM(Table9[[#This Row],[Complexity]:[Ease of Understanding]])</f>
        <v>20</v>
      </c>
      <c r="H66" t="str" cm="1">
        <f t="array" ref="H66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67" spans="2:8" x14ac:dyDescent="0.35">
      <c r="B67" s="2" t="s">
        <v>262</v>
      </c>
      <c r="C67" s="2">
        <v>4</v>
      </c>
      <c r="D67" s="2">
        <v>4</v>
      </c>
      <c r="E67" s="2">
        <v>4</v>
      </c>
      <c r="F67" s="2">
        <v>4</v>
      </c>
      <c r="G67">
        <f>SUM(Table9[[#This Row],[Complexity]:[Ease of Understanding]])</f>
        <v>16</v>
      </c>
      <c r="H67" t="str" cm="1">
        <f t="array" ref="H67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68" spans="2:8" x14ac:dyDescent="0.35">
      <c r="B68" s="2" t="s">
        <v>263</v>
      </c>
      <c r="C68" s="2">
        <v>4</v>
      </c>
      <c r="D68" s="2">
        <v>4</v>
      </c>
      <c r="E68" s="2">
        <v>4</v>
      </c>
      <c r="F68" s="2">
        <v>4</v>
      </c>
      <c r="G68">
        <f>SUM(Table9[[#This Row],[Complexity]:[Ease of Understanding]])</f>
        <v>16</v>
      </c>
      <c r="H68" t="str" cm="1">
        <f t="array" ref="H68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69" spans="2:8" x14ac:dyDescent="0.35">
      <c r="B69" s="2" t="s">
        <v>264</v>
      </c>
      <c r="C69" s="2">
        <v>4</v>
      </c>
      <c r="D69" s="2">
        <v>4</v>
      </c>
      <c r="E69" s="2">
        <v>4</v>
      </c>
      <c r="F69" s="2">
        <v>4</v>
      </c>
      <c r="G69">
        <f>SUM(Table9[[#This Row],[Complexity]:[Ease of Understanding]])</f>
        <v>16</v>
      </c>
      <c r="H69" t="str" cm="1">
        <f t="array" ref="H69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70" spans="2:8" x14ac:dyDescent="0.35">
      <c r="B70" t="s">
        <v>265</v>
      </c>
      <c r="C70">
        <v>4</v>
      </c>
      <c r="D70">
        <v>4</v>
      </c>
      <c r="E70">
        <v>4</v>
      </c>
      <c r="F70">
        <v>4</v>
      </c>
      <c r="G70">
        <f>SUM(Table9[[#This Row],[Complexity]:[Ease of Understanding]])</f>
        <v>16</v>
      </c>
      <c r="H70" t="str" cm="1">
        <f t="array" ref="H7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71" spans="2:8" x14ac:dyDescent="0.35">
      <c r="B71" s="2" t="s">
        <v>266</v>
      </c>
      <c r="C71" s="2">
        <v>5</v>
      </c>
      <c r="D71" s="2">
        <v>5</v>
      </c>
      <c r="E71" s="2">
        <v>5</v>
      </c>
      <c r="F71" s="2">
        <v>5</v>
      </c>
      <c r="G71">
        <f>SUM(Table9[[#This Row],[Complexity]:[Ease of Understanding]])</f>
        <v>20</v>
      </c>
      <c r="H71" t="str" cm="1">
        <f t="array" ref="H7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72" spans="2:8" x14ac:dyDescent="0.35">
      <c r="B72" s="2" t="s">
        <v>267</v>
      </c>
      <c r="C72" s="2">
        <v>5</v>
      </c>
      <c r="D72" s="2">
        <v>5</v>
      </c>
      <c r="E72" s="2">
        <v>5</v>
      </c>
      <c r="F72" s="2">
        <v>5</v>
      </c>
      <c r="G72">
        <f>SUM(Table9[[#This Row],[Complexity]:[Ease of Understanding]])</f>
        <v>20</v>
      </c>
      <c r="H72" t="str" cm="1">
        <f t="array" ref="H72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73" spans="2:8" x14ac:dyDescent="0.35">
      <c r="B73" t="s">
        <v>268</v>
      </c>
      <c r="C73">
        <v>5</v>
      </c>
      <c r="D73">
        <v>5</v>
      </c>
      <c r="E73">
        <v>5</v>
      </c>
      <c r="F73">
        <v>5</v>
      </c>
      <c r="G73">
        <f>SUM(Table9[[#This Row],[Complexity]:[Ease of Understanding]])</f>
        <v>20</v>
      </c>
      <c r="H73" t="str" cm="1">
        <f t="array" ref="H7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74" spans="2:8" x14ac:dyDescent="0.35">
      <c r="B74" t="s">
        <v>269</v>
      </c>
      <c r="C74">
        <v>3</v>
      </c>
      <c r="D74">
        <v>3</v>
      </c>
      <c r="E74">
        <v>3</v>
      </c>
      <c r="F74">
        <v>3</v>
      </c>
      <c r="G74">
        <f>SUM(Table9[[#This Row],[Complexity]:[Ease of Understanding]])</f>
        <v>12</v>
      </c>
      <c r="H74" t="str" cm="1">
        <f t="array" ref="H74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75" spans="2:8" x14ac:dyDescent="0.35">
      <c r="B75" s="2" t="s">
        <v>270</v>
      </c>
      <c r="C75" s="2">
        <v>4</v>
      </c>
      <c r="D75" s="2">
        <v>4</v>
      </c>
      <c r="E75" s="2">
        <v>4</v>
      </c>
      <c r="F75" s="2">
        <v>4</v>
      </c>
      <c r="G75">
        <f>SUM(Table9[[#This Row],[Complexity]:[Ease of Understanding]])</f>
        <v>16</v>
      </c>
      <c r="H75" t="str" cm="1">
        <f t="array" ref="H7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76" spans="2:8" x14ac:dyDescent="0.35">
      <c r="B76" t="s">
        <v>271</v>
      </c>
      <c r="C76">
        <v>5</v>
      </c>
      <c r="D76">
        <v>5</v>
      </c>
      <c r="E76">
        <v>5</v>
      </c>
      <c r="F76">
        <v>5</v>
      </c>
      <c r="G76">
        <f>SUM(Table9[[#This Row],[Complexity]:[Ease of Understanding]])</f>
        <v>20</v>
      </c>
      <c r="H76" t="str" cm="1">
        <f t="array" ref="H76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77" spans="2:8" x14ac:dyDescent="0.35">
      <c r="B77" t="s">
        <v>272</v>
      </c>
      <c r="C77">
        <v>3</v>
      </c>
      <c r="D77">
        <v>3</v>
      </c>
      <c r="E77">
        <v>3</v>
      </c>
      <c r="F77">
        <v>3</v>
      </c>
      <c r="G77">
        <f>SUM(Table9[[#This Row],[Complexity]:[Ease of Understanding]])</f>
        <v>12</v>
      </c>
      <c r="H77" t="str" cm="1">
        <f t="array" ref="H77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78" spans="2:8" x14ac:dyDescent="0.35">
      <c r="B78" t="s">
        <v>273</v>
      </c>
      <c r="C78">
        <v>5</v>
      </c>
      <c r="D78">
        <v>5</v>
      </c>
      <c r="E78">
        <v>5</v>
      </c>
      <c r="F78">
        <v>5</v>
      </c>
      <c r="G78">
        <f>SUM(Table9[[#This Row],[Complexity]:[Ease of Understanding]])</f>
        <v>20</v>
      </c>
      <c r="H78" t="str" cm="1">
        <f t="array" ref="H78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79" spans="2:8" ht="29" x14ac:dyDescent="0.35">
      <c r="B79" s="2" t="s">
        <v>274</v>
      </c>
      <c r="C79" s="2">
        <v>5</v>
      </c>
      <c r="D79" s="2">
        <v>5</v>
      </c>
      <c r="E79" s="2">
        <v>5</v>
      </c>
      <c r="F79" s="2">
        <v>5</v>
      </c>
      <c r="G79">
        <f>SUM(Table9[[#This Row],[Complexity]:[Ease of Understanding]])</f>
        <v>20</v>
      </c>
      <c r="H79" t="str" cm="1">
        <f t="array" ref="H79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0" spans="2:8" x14ac:dyDescent="0.35">
      <c r="B80" s="2" t="s">
        <v>275</v>
      </c>
      <c r="C80" s="2">
        <v>5</v>
      </c>
      <c r="D80" s="2">
        <v>5</v>
      </c>
      <c r="E80" s="2">
        <v>5</v>
      </c>
      <c r="F80" s="2">
        <v>5</v>
      </c>
      <c r="G80">
        <f>SUM(Table9[[#This Row],[Complexity]:[Ease of Understanding]])</f>
        <v>20</v>
      </c>
      <c r="H80" t="str" cm="1">
        <f t="array" ref="H8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1" spans="2:8" ht="29" x14ac:dyDescent="0.35">
      <c r="B81" s="2" t="s">
        <v>276</v>
      </c>
      <c r="C81" s="2">
        <v>5</v>
      </c>
      <c r="D81" s="2">
        <v>5</v>
      </c>
      <c r="E81" s="2">
        <v>5</v>
      </c>
      <c r="F81" s="2">
        <v>5</v>
      </c>
      <c r="G81">
        <f>SUM(Table9[[#This Row],[Complexity]:[Ease of Understanding]])</f>
        <v>20</v>
      </c>
      <c r="H81" t="str" cm="1">
        <f t="array" ref="H8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2" spans="2:8" x14ac:dyDescent="0.35">
      <c r="B82" t="s">
        <v>277</v>
      </c>
      <c r="C82">
        <v>3</v>
      </c>
      <c r="D82">
        <v>2</v>
      </c>
      <c r="E82">
        <v>2</v>
      </c>
      <c r="F82">
        <v>2</v>
      </c>
      <c r="G82">
        <f>SUM(Table9[[#This Row],[Complexity]:[Ease of Understanding]])</f>
        <v>9</v>
      </c>
      <c r="H82" t="str" cm="1">
        <f t="array" ref="H82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83" spans="2:8" x14ac:dyDescent="0.35">
      <c r="B83" s="2" t="s">
        <v>278</v>
      </c>
      <c r="C83" s="2">
        <v>4</v>
      </c>
      <c r="D83" s="2">
        <v>4</v>
      </c>
      <c r="E83" s="2">
        <v>4</v>
      </c>
      <c r="F83" s="2">
        <v>4</v>
      </c>
      <c r="G83">
        <f>SUM(Table9[[#This Row],[Complexity]:[Ease of Understanding]])</f>
        <v>16</v>
      </c>
      <c r="H83" t="str" cm="1">
        <f t="array" ref="H8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4" spans="2:8" x14ac:dyDescent="0.35">
      <c r="B84" t="s">
        <v>279</v>
      </c>
      <c r="C84">
        <v>4</v>
      </c>
      <c r="D84">
        <v>5</v>
      </c>
      <c r="E84">
        <v>4</v>
      </c>
      <c r="F84">
        <v>4</v>
      </c>
      <c r="G84">
        <f>SUM(Table9[[#This Row],[Complexity]:[Ease of Understanding]])</f>
        <v>17</v>
      </c>
      <c r="H84" t="str" cm="1">
        <f t="array" ref="H8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5" spans="2:8" x14ac:dyDescent="0.35">
      <c r="B85" s="2" t="s">
        <v>280</v>
      </c>
      <c r="C85" s="2">
        <v>5</v>
      </c>
      <c r="D85" s="2">
        <v>5</v>
      </c>
      <c r="E85" s="2">
        <v>5</v>
      </c>
      <c r="F85" s="2">
        <v>5</v>
      </c>
      <c r="G85">
        <f>SUM(Table9[[#This Row],[Complexity]:[Ease of Understanding]])</f>
        <v>20</v>
      </c>
      <c r="H85" t="str" cm="1">
        <f t="array" ref="H8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6" spans="2:8" x14ac:dyDescent="0.35">
      <c r="B86" t="s">
        <v>281</v>
      </c>
      <c r="C86">
        <v>5</v>
      </c>
      <c r="D86">
        <v>5</v>
      </c>
      <c r="E86">
        <v>5</v>
      </c>
      <c r="F86">
        <v>5</v>
      </c>
      <c r="G86">
        <f>SUM(Table9[[#This Row],[Complexity]:[Ease of Understanding]])</f>
        <v>20</v>
      </c>
      <c r="H86" t="str" cm="1">
        <f t="array" ref="H86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7" spans="2:8" x14ac:dyDescent="0.35">
      <c r="B87" t="s">
        <v>282</v>
      </c>
      <c r="C87">
        <v>4</v>
      </c>
      <c r="D87">
        <v>4</v>
      </c>
      <c r="E87">
        <v>4</v>
      </c>
      <c r="F87">
        <v>4</v>
      </c>
      <c r="G87">
        <f>SUM(Table9[[#This Row],[Complexity]:[Ease of Understanding]])</f>
        <v>16</v>
      </c>
      <c r="H87" t="str" cm="1">
        <f t="array" ref="H87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88" spans="2:8" x14ac:dyDescent="0.35">
      <c r="B88" t="s">
        <v>283</v>
      </c>
      <c r="C88">
        <v>3</v>
      </c>
      <c r="D88">
        <v>3</v>
      </c>
      <c r="E88">
        <v>3</v>
      </c>
      <c r="F88">
        <v>3</v>
      </c>
      <c r="G88">
        <f>SUM(Table9[[#This Row],[Complexity]:[Ease of Understanding]])</f>
        <v>12</v>
      </c>
      <c r="H88" t="str" cm="1">
        <f t="array" ref="H88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89" spans="2:8" x14ac:dyDescent="0.35">
      <c r="B89" s="2" t="s">
        <v>284</v>
      </c>
      <c r="C89" s="2">
        <v>4</v>
      </c>
      <c r="D89" s="2">
        <v>4</v>
      </c>
      <c r="E89" s="2">
        <v>4</v>
      </c>
      <c r="F89" s="2">
        <v>4</v>
      </c>
      <c r="G89">
        <f>SUM(Table9[[#This Row],[Complexity]:[Ease of Understanding]])</f>
        <v>16</v>
      </c>
      <c r="H89" t="str" cm="1">
        <f t="array" ref="H89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90" spans="2:8" x14ac:dyDescent="0.35">
      <c r="B90" t="s">
        <v>285</v>
      </c>
      <c r="C90">
        <v>4</v>
      </c>
      <c r="D90">
        <v>4</v>
      </c>
      <c r="E90">
        <v>4</v>
      </c>
      <c r="F90">
        <v>4</v>
      </c>
      <c r="G90">
        <f>SUM(Table9[[#This Row],[Complexity]:[Ease of Understanding]])</f>
        <v>16</v>
      </c>
      <c r="H90" t="str" cm="1">
        <f t="array" ref="H9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91" spans="2:8" x14ac:dyDescent="0.35">
      <c r="B91" t="s">
        <v>286</v>
      </c>
      <c r="C91">
        <v>5</v>
      </c>
      <c r="D91">
        <v>5</v>
      </c>
      <c r="E91">
        <v>5</v>
      </c>
      <c r="F91">
        <v>5</v>
      </c>
      <c r="G91">
        <f>SUM(Table9[[#This Row],[Complexity]:[Ease of Understanding]])</f>
        <v>20</v>
      </c>
      <c r="H91" t="str" cm="1">
        <f t="array" ref="H9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92" spans="2:8" x14ac:dyDescent="0.35">
      <c r="B92" t="s">
        <v>287</v>
      </c>
      <c r="C92">
        <v>3</v>
      </c>
      <c r="D92">
        <v>3</v>
      </c>
      <c r="E92">
        <v>3</v>
      </c>
      <c r="F92">
        <v>3</v>
      </c>
      <c r="G92">
        <f>SUM(Table9[[#This Row],[Complexity]:[Ease of Understanding]])</f>
        <v>12</v>
      </c>
      <c r="H92" t="str" cm="1">
        <f t="array" ref="H92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93" spans="2:8" x14ac:dyDescent="0.35">
      <c r="B93" t="s">
        <v>288</v>
      </c>
      <c r="C93">
        <v>4</v>
      </c>
      <c r="D93">
        <v>4</v>
      </c>
      <c r="E93">
        <v>4</v>
      </c>
      <c r="F93">
        <v>4</v>
      </c>
      <c r="G93">
        <f>SUM(Table9[[#This Row],[Complexity]:[Ease of Understanding]])</f>
        <v>16</v>
      </c>
      <c r="H93" t="str" cm="1">
        <f t="array" ref="H9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94" spans="2:8" x14ac:dyDescent="0.35">
      <c r="B94" s="2" t="s">
        <v>289</v>
      </c>
      <c r="C94" s="2">
        <v>4</v>
      </c>
      <c r="D94" s="2">
        <v>4</v>
      </c>
      <c r="E94" s="2">
        <v>4</v>
      </c>
      <c r="F94" s="2">
        <v>4</v>
      </c>
      <c r="G94">
        <f>SUM(Table9[[#This Row],[Complexity]:[Ease of Understanding]])</f>
        <v>16</v>
      </c>
      <c r="H94" t="str" cm="1">
        <f t="array" ref="H9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95" spans="2:8" x14ac:dyDescent="0.35">
      <c r="B95" s="2" t="s">
        <v>290</v>
      </c>
      <c r="C95" s="2">
        <v>5</v>
      </c>
      <c r="D95" s="2">
        <v>5</v>
      </c>
      <c r="E95" s="2">
        <v>5</v>
      </c>
      <c r="F95" s="2">
        <v>5</v>
      </c>
      <c r="G95">
        <f>SUM(Table9[[#This Row],[Complexity]:[Ease of Understanding]])</f>
        <v>20</v>
      </c>
      <c r="H95" t="str" cm="1">
        <f t="array" ref="H9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96" spans="2:8" x14ac:dyDescent="0.35">
      <c r="B96" s="2" t="s">
        <v>291</v>
      </c>
      <c r="C96" s="2">
        <v>4</v>
      </c>
      <c r="D96" s="2">
        <v>4</v>
      </c>
      <c r="E96" s="2">
        <v>4</v>
      </c>
      <c r="F96" s="2">
        <v>4</v>
      </c>
      <c r="G96">
        <f>SUM(Table9[[#This Row],[Complexity]:[Ease of Understanding]])</f>
        <v>16</v>
      </c>
      <c r="H96" t="str" cm="1">
        <f t="array" ref="H96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97" spans="2:8" x14ac:dyDescent="0.35">
      <c r="B97" t="s">
        <v>292</v>
      </c>
      <c r="C97">
        <v>3</v>
      </c>
      <c r="D97">
        <v>3</v>
      </c>
      <c r="E97">
        <v>3</v>
      </c>
      <c r="F97">
        <v>3</v>
      </c>
      <c r="G97">
        <f>SUM(Table9[[#This Row],[Complexity]:[Ease of Understanding]])</f>
        <v>12</v>
      </c>
      <c r="H97" t="str" cm="1">
        <f t="array" ref="H97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98" spans="2:8" x14ac:dyDescent="0.35">
      <c r="B98" s="2" t="s">
        <v>293</v>
      </c>
      <c r="C98" s="2">
        <v>3</v>
      </c>
      <c r="D98" s="2">
        <v>3</v>
      </c>
      <c r="E98" s="2">
        <v>3</v>
      </c>
      <c r="F98" s="2">
        <v>3</v>
      </c>
      <c r="G98">
        <f>SUM(Table9[[#This Row],[Complexity]:[Ease of Understanding]])</f>
        <v>12</v>
      </c>
      <c r="H98" t="str" cm="1">
        <f t="array" ref="H98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99" spans="2:8" x14ac:dyDescent="0.35">
      <c r="B99" s="2" t="s">
        <v>294</v>
      </c>
      <c r="C99" s="2">
        <v>3</v>
      </c>
      <c r="D99" s="2">
        <v>3</v>
      </c>
      <c r="E99" s="2">
        <v>3</v>
      </c>
      <c r="F99" s="2">
        <v>3</v>
      </c>
      <c r="G99">
        <f>SUM(Table9[[#This Row],[Complexity]:[Ease of Understanding]])</f>
        <v>12</v>
      </c>
      <c r="H99" t="str" cm="1">
        <f t="array" ref="H99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100" spans="2:8" x14ac:dyDescent="0.35">
      <c r="B100" t="s">
        <v>295</v>
      </c>
      <c r="C100">
        <v>3</v>
      </c>
      <c r="D100">
        <v>3</v>
      </c>
      <c r="E100">
        <v>3</v>
      </c>
      <c r="F100">
        <v>3</v>
      </c>
      <c r="G100">
        <f>SUM(Table9[[#This Row],[Complexity]:[Ease of Understanding]])</f>
        <v>12</v>
      </c>
      <c r="H100" t="str" cm="1">
        <f t="array" ref="H100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101" spans="2:8" x14ac:dyDescent="0.35">
      <c r="B101" t="s">
        <v>296</v>
      </c>
      <c r="C101">
        <v>3</v>
      </c>
      <c r="D101">
        <v>3</v>
      </c>
      <c r="E101">
        <v>3</v>
      </c>
      <c r="F101">
        <v>3</v>
      </c>
      <c r="G101">
        <f>SUM(Table9[[#This Row],[Complexity]:[Ease of Understanding]])</f>
        <v>12</v>
      </c>
      <c r="H101" t="str" cm="1">
        <f t="array" ref="H101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102" spans="2:8" x14ac:dyDescent="0.35">
      <c r="B102" s="2" t="s">
        <v>297</v>
      </c>
      <c r="C102" s="2">
        <v>4</v>
      </c>
      <c r="D102" s="2">
        <v>4</v>
      </c>
      <c r="E102" s="2">
        <v>4</v>
      </c>
      <c r="F102" s="2">
        <v>4</v>
      </c>
      <c r="G102">
        <f>SUM(Table9[[#This Row],[Complexity]:[Ease of Understanding]])</f>
        <v>16</v>
      </c>
      <c r="H102" t="str" cm="1">
        <f t="array" ref="H102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03" spans="2:8" x14ac:dyDescent="0.35">
      <c r="B103" s="2" t="s">
        <v>298</v>
      </c>
      <c r="C103" s="2">
        <v>3</v>
      </c>
      <c r="D103" s="2">
        <v>3</v>
      </c>
      <c r="E103" s="2">
        <v>4</v>
      </c>
      <c r="F103" s="2">
        <v>3</v>
      </c>
      <c r="G103">
        <f>SUM(Table9[[#This Row],[Complexity]:[Ease of Understanding]])</f>
        <v>13</v>
      </c>
      <c r="H103" t="str" cm="1">
        <f t="array" ref="H10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04" spans="2:8" x14ac:dyDescent="0.35">
      <c r="B104" s="2" t="s">
        <v>299</v>
      </c>
      <c r="C104" s="2">
        <v>3</v>
      </c>
      <c r="D104" s="2">
        <v>3</v>
      </c>
      <c r="E104" s="2">
        <v>4</v>
      </c>
      <c r="F104" s="2">
        <v>3</v>
      </c>
      <c r="G104">
        <f>SUM(Table9[[#This Row],[Complexity]:[Ease of Understanding]])</f>
        <v>13</v>
      </c>
      <c r="H104" t="str" cm="1">
        <f t="array" ref="H10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05" spans="2:8" x14ac:dyDescent="0.35">
      <c r="B105" s="2" t="s">
        <v>300</v>
      </c>
      <c r="C105" s="2">
        <v>4</v>
      </c>
      <c r="D105" s="2">
        <v>4</v>
      </c>
      <c r="E105" s="2">
        <v>4</v>
      </c>
      <c r="F105" s="2">
        <v>4</v>
      </c>
      <c r="G105">
        <f>SUM(Table9[[#This Row],[Complexity]:[Ease of Understanding]])</f>
        <v>16</v>
      </c>
      <c r="H105" t="str" cm="1">
        <f t="array" ref="H10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06" spans="2:8" x14ac:dyDescent="0.35">
      <c r="B106" t="s">
        <v>301</v>
      </c>
      <c r="C106">
        <v>3</v>
      </c>
      <c r="D106">
        <v>3</v>
      </c>
      <c r="E106">
        <v>3</v>
      </c>
      <c r="F106">
        <v>3</v>
      </c>
      <c r="G106">
        <f>SUM(Table9[[#This Row],[Complexity]:[Ease of Understanding]])</f>
        <v>12</v>
      </c>
      <c r="H106" t="str" cm="1">
        <f t="array" ref="H106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107" spans="2:8" x14ac:dyDescent="0.35">
      <c r="B107" t="s">
        <v>302</v>
      </c>
      <c r="C107">
        <v>4</v>
      </c>
      <c r="D107">
        <v>4</v>
      </c>
      <c r="E107">
        <v>4</v>
      </c>
      <c r="F107">
        <v>4</v>
      </c>
      <c r="G107">
        <f>SUM(Table9[[#This Row],[Complexity]:[Ease of Understanding]])</f>
        <v>16</v>
      </c>
      <c r="H107" t="str" cm="1">
        <f t="array" ref="H107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08" spans="2:8" x14ac:dyDescent="0.35">
      <c r="B108" t="s">
        <v>175</v>
      </c>
      <c r="C108">
        <v>2</v>
      </c>
      <c r="D108">
        <v>2</v>
      </c>
      <c r="E108">
        <v>2</v>
      </c>
      <c r="F108">
        <v>2</v>
      </c>
      <c r="G108">
        <f>SUM(Table9[[#This Row],[Complexity]:[Ease of Understanding]])</f>
        <v>8</v>
      </c>
      <c r="H108" t="str" cm="1">
        <f t="array" ref="H108">_xlfn.IFS(Table9[[#This Row],[Total Score]] &lt;= 8, "Not jargon",AND(Table9[[#This Row],[Total Score]] &gt;= 9, Table9[[#This Row],[Total Score]] &lt;= 12), "Borderline jargon",Table9[[#This Row],[Total Score]] &gt;= 13, "Jargon")</f>
        <v>Not jargon</v>
      </c>
    </row>
    <row r="109" spans="2:8" x14ac:dyDescent="0.35">
      <c r="B109" t="s">
        <v>303</v>
      </c>
      <c r="C109">
        <v>4</v>
      </c>
      <c r="D109">
        <v>4</v>
      </c>
      <c r="E109">
        <v>4</v>
      </c>
      <c r="F109">
        <v>4</v>
      </c>
      <c r="G109">
        <f>SUM(Table9[[#This Row],[Complexity]:[Ease of Understanding]])</f>
        <v>16</v>
      </c>
      <c r="H109" t="str" cm="1">
        <f t="array" ref="H109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0" spans="2:8" x14ac:dyDescent="0.35">
      <c r="B110" s="2" t="s">
        <v>304</v>
      </c>
      <c r="C110" s="2">
        <v>4</v>
      </c>
      <c r="D110" s="2">
        <v>4</v>
      </c>
      <c r="E110" s="2">
        <v>4</v>
      </c>
      <c r="F110" s="2">
        <v>4</v>
      </c>
      <c r="G110">
        <f>SUM(Table9[[#This Row],[Complexity]:[Ease of Understanding]])</f>
        <v>16</v>
      </c>
      <c r="H110" t="str" cm="1">
        <f t="array" ref="H11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1" spans="2:8" x14ac:dyDescent="0.35">
      <c r="B111" s="2" t="s">
        <v>305</v>
      </c>
      <c r="C111" s="2">
        <v>4</v>
      </c>
      <c r="D111" s="2">
        <v>4</v>
      </c>
      <c r="E111" s="2">
        <v>4</v>
      </c>
      <c r="F111" s="2">
        <v>4</v>
      </c>
      <c r="G111">
        <f>SUM(Table9[[#This Row],[Complexity]:[Ease of Understanding]])</f>
        <v>16</v>
      </c>
      <c r="H111" t="str" cm="1">
        <f t="array" ref="H111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2" spans="2:8" x14ac:dyDescent="0.35">
      <c r="B112" t="s">
        <v>306</v>
      </c>
      <c r="C112">
        <v>3</v>
      </c>
      <c r="D112">
        <v>3</v>
      </c>
      <c r="E112">
        <v>3</v>
      </c>
      <c r="F112">
        <v>3</v>
      </c>
      <c r="G112">
        <f>SUM(Table9[[#This Row],[Complexity]:[Ease of Understanding]])</f>
        <v>12</v>
      </c>
      <c r="H112" t="str" cm="1">
        <f t="array" ref="H112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113" spans="2:8" x14ac:dyDescent="0.35">
      <c r="B113" t="s">
        <v>307</v>
      </c>
      <c r="C113">
        <v>4</v>
      </c>
      <c r="D113">
        <v>4</v>
      </c>
      <c r="E113">
        <v>4</v>
      </c>
      <c r="F113">
        <v>4</v>
      </c>
      <c r="G113">
        <f>SUM(Table9[[#This Row],[Complexity]:[Ease of Understanding]])</f>
        <v>16</v>
      </c>
      <c r="H113" t="str" cm="1">
        <f t="array" ref="H113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4" spans="2:8" x14ac:dyDescent="0.35">
      <c r="B114" t="s">
        <v>308</v>
      </c>
      <c r="C114">
        <v>4</v>
      </c>
      <c r="D114">
        <v>4</v>
      </c>
      <c r="E114">
        <v>4</v>
      </c>
      <c r="F114">
        <v>4</v>
      </c>
      <c r="G114">
        <f>SUM(Table9[[#This Row],[Complexity]:[Ease of Understanding]])</f>
        <v>16</v>
      </c>
      <c r="H114" t="str" cm="1">
        <f t="array" ref="H114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5" spans="2:8" x14ac:dyDescent="0.35">
      <c r="B115" t="s">
        <v>309</v>
      </c>
      <c r="C115">
        <v>4</v>
      </c>
      <c r="D115">
        <v>4</v>
      </c>
      <c r="E115">
        <v>4</v>
      </c>
      <c r="F115">
        <v>4</v>
      </c>
      <c r="G115">
        <f>SUM(Table9[[#This Row],[Complexity]:[Ease of Understanding]])</f>
        <v>16</v>
      </c>
      <c r="H115" t="str" cm="1">
        <f t="array" ref="H115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6" spans="2:8" x14ac:dyDescent="0.35">
      <c r="B116" s="2" t="s">
        <v>310</v>
      </c>
      <c r="C116" s="2">
        <v>4</v>
      </c>
      <c r="D116" s="2">
        <v>4</v>
      </c>
      <c r="E116" s="2">
        <v>4</v>
      </c>
      <c r="F116" s="2">
        <v>4</v>
      </c>
      <c r="G116">
        <f>SUM(Table9[[#This Row],[Complexity]:[Ease of Understanding]])</f>
        <v>16</v>
      </c>
      <c r="H116" t="str" cm="1">
        <f t="array" ref="H116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7" spans="2:8" x14ac:dyDescent="0.35">
      <c r="B117" s="2" t="s">
        <v>311</v>
      </c>
      <c r="C117" s="2">
        <v>5</v>
      </c>
      <c r="D117" s="2">
        <v>5</v>
      </c>
      <c r="E117" s="2">
        <v>5</v>
      </c>
      <c r="F117" s="2">
        <v>5</v>
      </c>
      <c r="G117">
        <f>SUM(Table9[[#This Row],[Complexity]:[Ease of Understanding]])</f>
        <v>20</v>
      </c>
      <c r="H117" t="str" cm="1">
        <f t="array" ref="H117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8" spans="2:8" x14ac:dyDescent="0.35">
      <c r="B118" t="s">
        <v>312</v>
      </c>
      <c r="C118">
        <v>5</v>
      </c>
      <c r="D118">
        <v>5</v>
      </c>
      <c r="E118">
        <v>5</v>
      </c>
      <c r="F118">
        <v>5</v>
      </c>
      <c r="G118">
        <f>SUM(Table9[[#This Row],[Complexity]:[Ease of Understanding]])</f>
        <v>20</v>
      </c>
      <c r="H118" t="str" cm="1">
        <f t="array" ref="H118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19" spans="2:8" x14ac:dyDescent="0.35">
      <c r="B119" t="s">
        <v>313</v>
      </c>
      <c r="C119">
        <v>2</v>
      </c>
      <c r="D119">
        <v>2</v>
      </c>
      <c r="E119">
        <v>3</v>
      </c>
      <c r="F119">
        <v>2</v>
      </c>
      <c r="G119">
        <f>SUM(Table9[[#This Row],[Complexity]:[Ease of Understanding]])</f>
        <v>9</v>
      </c>
      <c r="H119" t="str" cm="1">
        <f t="array" ref="H119">_xlfn.IFS(Table9[[#This Row],[Total Score]] &lt;= 8, "Not jargon",AND(Table9[[#This Row],[Total Score]] &gt;= 9, Table9[[#This Row],[Total Score]] &lt;= 12), "Borderline jargon",Table9[[#This Row],[Total Score]] &gt;= 13, "Jargon")</f>
        <v>Borderline jargon</v>
      </c>
    </row>
    <row r="120" spans="2:8" x14ac:dyDescent="0.35">
      <c r="B120" s="2" t="s">
        <v>314</v>
      </c>
      <c r="C120" s="2">
        <v>4</v>
      </c>
      <c r="D120" s="2">
        <v>4</v>
      </c>
      <c r="E120" s="2">
        <v>4</v>
      </c>
      <c r="F120" s="2">
        <v>4</v>
      </c>
      <c r="G120">
        <f>SUM(Table9[[#This Row],[Complexity]:[Ease of Understanding]])</f>
        <v>16</v>
      </c>
      <c r="H120" t="str" cm="1">
        <f t="array" ref="H120">_xlfn.IFS(Table9[[#This Row],[Total Score]] &lt;= 8, "Not jargon",AND(Table9[[#This Row],[Total Score]] &gt;= 9, Table9[[#This Row],[Total Score]] &lt;= 12), "Borderline jargon",Table9[[#This Row],[Total Score]] &gt;= 13, "Jargon")</f>
        <v>Jargon</v>
      </c>
    </row>
    <row r="123" spans="2:8" ht="17.5" x14ac:dyDescent="0.35">
      <c r="B123" s="3"/>
      <c r="G123" t="s">
        <v>42</v>
      </c>
      <c r="H123">
        <f>COUNTIF(Table9[Classification],G123)</f>
        <v>85</v>
      </c>
    </row>
    <row r="124" spans="2:8" x14ac:dyDescent="0.35">
      <c r="G124" t="s">
        <v>43</v>
      </c>
      <c r="H124">
        <f>COUNTIF(Table9[Classification],G124)</f>
        <v>31</v>
      </c>
    </row>
    <row r="125" spans="2:8" x14ac:dyDescent="0.35">
      <c r="G125" t="s">
        <v>44</v>
      </c>
      <c r="H125">
        <f>COUNTIF(Table9[Classification],G125)</f>
        <v>2</v>
      </c>
    </row>
    <row r="126" spans="2:8" x14ac:dyDescent="0.35">
      <c r="H126">
        <f>SUM(H123:H125)</f>
        <v>118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2E70-40F7-4FB0-80FD-49951B26060F}">
  <dimension ref="B2:H64"/>
  <sheetViews>
    <sheetView workbookViewId="0">
      <selection activeCell="G61" sqref="G61:H64"/>
    </sheetView>
  </sheetViews>
  <sheetFormatPr defaultRowHeight="14.5" x14ac:dyDescent="0.35"/>
  <cols>
    <col min="2" max="2" width="31.179687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2" spans="2:8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8" x14ac:dyDescent="0.35">
      <c r="B3" t="s">
        <v>315</v>
      </c>
      <c r="C3">
        <v>5</v>
      </c>
      <c r="D3">
        <v>5</v>
      </c>
      <c r="E3">
        <v>5</v>
      </c>
      <c r="F3">
        <v>5</v>
      </c>
      <c r="G3">
        <f>SUM(Table10[[#This Row],[Complexity]:[Ease of Understanding]])</f>
        <v>20</v>
      </c>
      <c r="H3" t="str" cm="1">
        <f t="array" ref="H3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4" spans="2:8" x14ac:dyDescent="0.35">
      <c r="B4" t="s">
        <v>316</v>
      </c>
      <c r="C4">
        <v>5</v>
      </c>
      <c r="D4">
        <v>5</v>
      </c>
      <c r="E4">
        <v>5</v>
      </c>
      <c r="F4">
        <v>5</v>
      </c>
      <c r="G4">
        <f>SUM(Table10[[#This Row],[Complexity]:[Ease of Understanding]])</f>
        <v>20</v>
      </c>
      <c r="H4" t="str" cm="1">
        <f t="array" ref="H4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" spans="2:8" x14ac:dyDescent="0.35">
      <c r="B5" t="s">
        <v>317</v>
      </c>
      <c r="C5">
        <v>3</v>
      </c>
      <c r="D5">
        <v>3</v>
      </c>
      <c r="E5">
        <v>3</v>
      </c>
      <c r="F5">
        <v>3</v>
      </c>
      <c r="G5">
        <f>SUM(Table10[[#This Row],[Complexity]:[Ease of Understanding]])</f>
        <v>12</v>
      </c>
      <c r="H5" t="str" cm="1">
        <f t="array" ref="H5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6" spans="2:8" x14ac:dyDescent="0.35">
      <c r="B6" t="s">
        <v>318</v>
      </c>
      <c r="C6">
        <v>4</v>
      </c>
      <c r="D6">
        <v>4</v>
      </c>
      <c r="E6">
        <v>4</v>
      </c>
      <c r="F6">
        <v>4</v>
      </c>
      <c r="G6">
        <f>SUM(Table10[[#This Row],[Complexity]:[Ease of Understanding]])</f>
        <v>16</v>
      </c>
      <c r="H6" t="str" cm="1">
        <f t="array" ref="H6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7" spans="2:8" x14ac:dyDescent="0.35">
      <c r="B7" t="s">
        <v>319</v>
      </c>
      <c r="C7">
        <v>4</v>
      </c>
      <c r="D7">
        <v>4</v>
      </c>
      <c r="E7">
        <v>4</v>
      </c>
      <c r="F7">
        <v>4</v>
      </c>
      <c r="G7">
        <f>SUM(Table10[[#This Row],[Complexity]:[Ease of Understanding]])</f>
        <v>16</v>
      </c>
      <c r="H7" t="str" cm="1">
        <f t="array" ref="H7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8" spans="2:8" x14ac:dyDescent="0.35">
      <c r="B8" t="s">
        <v>320</v>
      </c>
      <c r="C8">
        <v>4</v>
      </c>
      <c r="D8">
        <v>4</v>
      </c>
      <c r="E8">
        <v>4</v>
      </c>
      <c r="F8">
        <v>4</v>
      </c>
      <c r="G8">
        <f>SUM(Table10[[#This Row],[Complexity]:[Ease of Understanding]])</f>
        <v>16</v>
      </c>
      <c r="H8" t="str" cm="1">
        <f t="array" ref="H8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9" spans="2:8" x14ac:dyDescent="0.35">
      <c r="B9" t="s">
        <v>321</v>
      </c>
      <c r="C9">
        <v>4</v>
      </c>
      <c r="D9">
        <v>4</v>
      </c>
      <c r="E9">
        <v>4</v>
      </c>
      <c r="F9">
        <v>4</v>
      </c>
      <c r="G9">
        <f>SUM(Table10[[#This Row],[Complexity]:[Ease of Understanding]])</f>
        <v>16</v>
      </c>
      <c r="H9" t="str" cm="1">
        <f t="array" ref="H9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0" spans="2:8" x14ac:dyDescent="0.35">
      <c r="B10" t="s">
        <v>322</v>
      </c>
      <c r="C10">
        <v>5</v>
      </c>
      <c r="D10">
        <v>5</v>
      </c>
      <c r="E10">
        <v>5</v>
      </c>
      <c r="F10">
        <v>5</v>
      </c>
      <c r="G10">
        <f>SUM(Table10[[#This Row],[Complexity]:[Ease of Understanding]])</f>
        <v>20</v>
      </c>
      <c r="H10" t="str" cm="1">
        <f t="array" ref="H10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1" spans="2:8" x14ac:dyDescent="0.35">
      <c r="B11" t="s">
        <v>63</v>
      </c>
      <c r="C11">
        <v>3</v>
      </c>
      <c r="D11">
        <v>3</v>
      </c>
      <c r="E11">
        <v>3</v>
      </c>
      <c r="F11">
        <v>3</v>
      </c>
      <c r="G11">
        <f>SUM(Table10[[#This Row],[Complexity]:[Ease of Understanding]])</f>
        <v>12</v>
      </c>
      <c r="H11" t="str" cm="1">
        <f t="array" ref="H11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12" spans="2:8" x14ac:dyDescent="0.35">
      <c r="B12" t="s">
        <v>323</v>
      </c>
      <c r="C12">
        <v>5</v>
      </c>
      <c r="D12">
        <v>5</v>
      </c>
      <c r="E12">
        <v>5</v>
      </c>
      <c r="F12">
        <v>5</v>
      </c>
      <c r="G12">
        <f>SUM(Table10[[#This Row],[Complexity]:[Ease of Understanding]])</f>
        <v>20</v>
      </c>
      <c r="H12" t="str" cm="1">
        <f t="array" ref="H12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3" spans="2:8" x14ac:dyDescent="0.35">
      <c r="B13" t="s">
        <v>324</v>
      </c>
      <c r="C13">
        <v>4</v>
      </c>
      <c r="D13">
        <v>4</v>
      </c>
      <c r="E13">
        <v>4</v>
      </c>
      <c r="F13">
        <v>4</v>
      </c>
      <c r="G13">
        <f>SUM(Table10[[#This Row],[Complexity]:[Ease of Understanding]])</f>
        <v>16</v>
      </c>
      <c r="H13" t="str" cm="1">
        <f t="array" ref="H13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4" spans="2:8" x14ac:dyDescent="0.35">
      <c r="B14" t="s">
        <v>325</v>
      </c>
      <c r="C14">
        <v>5</v>
      </c>
      <c r="D14">
        <v>5</v>
      </c>
      <c r="E14">
        <v>5</v>
      </c>
      <c r="F14">
        <v>5</v>
      </c>
      <c r="G14">
        <f>SUM(Table10[[#This Row],[Complexity]:[Ease of Understanding]])</f>
        <v>20</v>
      </c>
      <c r="H14" t="str" cm="1">
        <f t="array" ref="H14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5" spans="2:8" x14ac:dyDescent="0.35">
      <c r="B15" t="s">
        <v>326</v>
      </c>
      <c r="C15">
        <v>4</v>
      </c>
      <c r="D15">
        <v>4</v>
      </c>
      <c r="E15">
        <v>4</v>
      </c>
      <c r="F15">
        <v>4</v>
      </c>
      <c r="G15">
        <f>SUM(Table10[[#This Row],[Complexity]:[Ease of Understanding]])</f>
        <v>16</v>
      </c>
      <c r="H15" t="str" cm="1">
        <f t="array" ref="H15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6" spans="2:8" x14ac:dyDescent="0.35">
      <c r="B16" t="s">
        <v>327</v>
      </c>
      <c r="C16">
        <v>4</v>
      </c>
      <c r="D16">
        <v>4</v>
      </c>
      <c r="E16">
        <v>4</v>
      </c>
      <c r="F16">
        <v>4</v>
      </c>
      <c r="G16">
        <f>SUM(Table10[[#This Row],[Complexity]:[Ease of Understanding]])</f>
        <v>16</v>
      </c>
      <c r="H16" t="str" cm="1">
        <f t="array" ref="H16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7" spans="2:8" x14ac:dyDescent="0.35">
      <c r="B17" t="s">
        <v>328</v>
      </c>
      <c r="C17">
        <v>5</v>
      </c>
      <c r="D17">
        <v>5</v>
      </c>
      <c r="E17">
        <v>5</v>
      </c>
      <c r="F17">
        <v>5</v>
      </c>
      <c r="G17">
        <f>SUM(Table10[[#This Row],[Complexity]:[Ease of Understanding]])</f>
        <v>20</v>
      </c>
      <c r="H17" t="str" cm="1">
        <f t="array" ref="H17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8" spans="2:8" x14ac:dyDescent="0.35">
      <c r="B18" t="s">
        <v>329</v>
      </c>
      <c r="C18">
        <v>4</v>
      </c>
      <c r="D18">
        <v>4</v>
      </c>
      <c r="E18">
        <v>4</v>
      </c>
      <c r="F18">
        <v>4</v>
      </c>
      <c r="G18">
        <f>SUM(Table10[[#This Row],[Complexity]:[Ease of Understanding]])</f>
        <v>16</v>
      </c>
      <c r="H18" t="str" cm="1">
        <f t="array" ref="H18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19" spans="2:8" x14ac:dyDescent="0.35">
      <c r="B19" t="s">
        <v>330</v>
      </c>
      <c r="C19">
        <v>5</v>
      </c>
      <c r="D19">
        <v>5</v>
      </c>
      <c r="E19">
        <v>5</v>
      </c>
      <c r="F19">
        <v>5</v>
      </c>
      <c r="G19">
        <f>SUM(Table10[[#This Row],[Complexity]:[Ease of Understanding]])</f>
        <v>20</v>
      </c>
      <c r="H19" t="str" cm="1">
        <f t="array" ref="H19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20" spans="2:8" x14ac:dyDescent="0.35">
      <c r="B20" t="s">
        <v>223</v>
      </c>
      <c r="C20">
        <v>2</v>
      </c>
      <c r="D20">
        <v>2</v>
      </c>
      <c r="E20">
        <v>2</v>
      </c>
      <c r="F20">
        <v>2</v>
      </c>
      <c r="G20">
        <f>SUM(Table10[[#This Row],[Complexity]:[Ease of Understanding]])</f>
        <v>8</v>
      </c>
      <c r="H20" t="str" cm="1">
        <f t="array" ref="H20">_xlfn.IFS(Table10[[#This Row],[Total Score]] &lt;= 8, "Not jargon",AND(Table10[[#This Row],[Total Score]] &gt;= 9, Table10[[#This Row],[Total Score]] &lt;= 12), "Borderline jargon",Table10[[#This Row],[Total Score]] &gt;= 13, "Jargon")</f>
        <v>Not jargon</v>
      </c>
    </row>
    <row r="21" spans="2:8" x14ac:dyDescent="0.35">
      <c r="B21" t="s">
        <v>313</v>
      </c>
      <c r="C21">
        <v>2</v>
      </c>
      <c r="D21">
        <v>2</v>
      </c>
      <c r="E21">
        <v>2</v>
      </c>
      <c r="F21">
        <v>2</v>
      </c>
      <c r="G21">
        <f>SUM(Table10[[#This Row],[Complexity]:[Ease of Understanding]])</f>
        <v>8</v>
      </c>
      <c r="H21" t="str" cm="1">
        <f t="array" ref="H21">_xlfn.IFS(Table10[[#This Row],[Total Score]] &lt;= 8, "Not jargon",AND(Table10[[#This Row],[Total Score]] &gt;= 9, Table10[[#This Row],[Total Score]] &lt;= 12), "Borderline jargon",Table10[[#This Row],[Total Score]] &gt;= 13, "Jargon")</f>
        <v>Not jargon</v>
      </c>
    </row>
    <row r="22" spans="2:8" x14ac:dyDescent="0.35">
      <c r="B22" t="s">
        <v>300</v>
      </c>
      <c r="C22">
        <v>4</v>
      </c>
      <c r="D22">
        <v>4</v>
      </c>
      <c r="E22">
        <v>4</v>
      </c>
      <c r="F22">
        <v>4</v>
      </c>
      <c r="G22">
        <f>SUM(Table10[[#This Row],[Complexity]:[Ease of Understanding]])</f>
        <v>16</v>
      </c>
      <c r="H22" t="str" cm="1">
        <f t="array" ref="H22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23" spans="2:8" x14ac:dyDescent="0.35">
      <c r="B23" t="s">
        <v>314</v>
      </c>
      <c r="C23">
        <v>4</v>
      </c>
      <c r="D23">
        <v>4</v>
      </c>
      <c r="E23">
        <v>4</v>
      </c>
      <c r="F23">
        <v>4</v>
      </c>
      <c r="G23">
        <f>SUM(Table10[[#This Row],[Complexity]:[Ease of Understanding]])</f>
        <v>16</v>
      </c>
      <c r="H23" t="str" cm="1">
        <f t="array" ref="H23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24" spans="2:8" x14ac:dyDescent="0.35">
      <c r="B24" t="s">
        <v>331</v>
      </c>
      <c r="C24">
        <v>3</v>
      </c>
      <c r="D24">
        <v>3</v>
      </c>
      <c r="E24">
        <v>3</v>
      </c>
      <c r="F24">
        <v>3</v>
      </c>
      <c r="G24">
        <f>SUM(Table10[[#This Row],[Complexity]:[Ease of Understanding]])</f>
        <v>12</v>
      </c>
      <c r="H24" t="str" cm="1">
        <f t="array" ref="H24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25" spans="2:8" x14ac:dyDescent="0.35">
      <c r="B25" t="s">
        <v>332</v>
      </c>
      <c r="C25">
        <v>3</v>
      </c>
      <c r="D25">
        <v>3</v>
      </c>
      <c r="E25">
        <v>3</v>
      </c>
      <c r="F25">
        <v>3</v>
      </c>
      <c r="G25">
        <f>SUM(Table10[[#This Row],[Complexity]:[Ease of Understanding]])</f>
        <v>12</v>
      </c>
      <c r="H25" t="str" cm="1">
        <f t="array" ref="H25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26" spans="2:8" x14ac:dyDescent="0.35">
      <c r="B26" t="s">
        <v>333</v>
      </c>
      <c r="C26">
        <v>3</v>
      </c>
      <c r="D26">
        <v>3</v>
      </c>
      <c r="E26">
        <v>3</v>
      </c>
      <c r="F26">
        <v>3</v>
      </c>
      <c r="G26">
        <f>SUM(Table10[[#This Row],[Complexity]:[Ease of Understanding]])</f>
        <v>12</v>
      </c>
      <c r="H26" t="str" cm="1">
        <f t="array" ref="H26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27" spans="2:8" x14ac:dyDescent="0.35">
      <c r="B27" t="s">
        <v>334</v>
      </c>
      <c r="C27">
        <v>4</v>
      </c>
      <c r="D27">
        <v>4</v>
      </c>
      <c r="E27">
        <v>4</v>
      </c>
      <c r="F27">
        <v>4</v>
      </c>
      <c r="G27">
        <f>SUM(Table10[[#This Row],[Complexity]:[Ease of Understanding]])</f>
        <v>16</v>
      </c>
      <c r="H27" t="str" cm="1">
        <f t="array" ref="H27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28" spans="2:8" x14ac:dyDescent="0.35">
      <c r="B28" t="s">
        <v>335</v>
      </c>
      <c r="C28">
        <v>4</v>
      </c>
      <c r="D28">
        <v>4</v>
      </c>
      <c r="E28">
        <v>4</v>
      </c>
      <c r="F28">
        <v>4</v>
      </c>
      <c r="G28">
        <f>SUM(Table10[[#This Row],[Complexity]:[Ease of Understanding]])</f>
        <v>16</v>
      </c>
      <c r="H28" t="str" cm="1">
        <f t="array" ref="H28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29" spans="2:8" x14ac:dyDescent="0.35">
      <c r="B29" t="s">
        <v>336</v>
      </c>
      <c r="C29">
        <v>4</v>
      </c>
      <c r="D29">
        <v>4</v>
      </c>
      <c r="E29">
        <v>4</v>
      </c>
      <c r="F29">
        <v>4</v>
      </c>
      <c r="G29">
        <f>SUM(Table10[[#This Row],[Complexity]:[Ease of Understanding]])</f>
        <v>16</v>
      </c>
      <c r="H29" t="str" cm="1">
        <f t="array" ref="H29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0" spans="2:8" x14ac:dyDescent="0.35">
      <c r="B30" t="s">
        <v>337</v>
      </c>
      <c r="C30">
        <v>4</v>
      </c>
      <c r="D30">
        <v>4</v>
      </c>
      <c r="E30">
        <v>4</v>
      </c>
      <c r="F30">
        <v>4</v>
      </c>
      <c r="G30">
        <f>SUM(Table10[[#This Row],[Complexity]:[Ease of Understanding]])</f>
        <v>16</v>
      </c>
      <c r="H30" t="str" cm="1">
        <f t="array" ref="H30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1" spans="2:8" x14ac:dyDescent="0.35">
      <c r="B31" t="s">
        <v>338</v>
      </c>
      <c r="C31">
        <v>5</v>
      </c>
      <c r="D31">
        <v>5</v>
      </c>
      <c r="E31">
        <v>5</v>
      </c>
      <c r="F31">
        <v>5</v>
      </c>
      <c r="G31">
        <f>SUM(Table10[[#This Row],[Complexity]:[Ease of Understanding]])</f>
        <v>20</v>
      </c>
      <c r="H31" t="str" cm="1">
        <f t="array" ref="H31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2" spans="2:8" x14ac:dyDescent="0.35">
      <c r="B32" t="s">
        <v>339</v>
      </c>
      <c r="C32">
        <v>4</v>
      </c>
      <c r="D32">
        <v>4</v>
      </c>
      <c r="E32">
        <v>4</v>
      </c>
      <c r="F32">
        <v>4</v>
      </c>
      <c r="G32">
        <f>SUM(Table10[[#This Row],[Complexity]:[Ease of Understanding]])</f>
        <v>16</v>
      </c>
      <c r="H32" t="str" cm="1">
        <f t="array" ref="H32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3" spans="2:8" x14ac:dyDescent="0.35">
      <c r="B33" t="s">
        <v>340</v>
      </c>
      <c r="C33">
        <v>3</v>
      </c>
      <c r="D33">
        <v>3</v>
      </c>
      <c r="E33">
        <v>3</v>
      </c>
      <c r="F33">
        <v>3</v>
      </c>
      <c r="G33">
        <f>SUM(Table10[[#This Row],[Complexity]:[Ease of Understanding]])</f>
        <v>12</v>
      </c>
      <c r="H33" t="str" cm="1">
        <f t="array" ref="H33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34" spans="2:8" x14ac:dyDescent="0.35">
      <c r="B34" t="s">
        <v>341</v>
      </c>
      <c r="C34">
        <v>4</v>
      </c>
      <c r="D34">
        <v>4</v>
      </c>
      <c r="E34">
        <v>4</v>
      </c>
      <c r="F34">
        <v>4</v>
      </c>
      <c r="G34">
        <f>SUM(Table10[[#This Row],[Complexity]:[Ease of Understanding]])</f>
        <v>16</v>
      </c>
      <c r="H34" t="str" cm="1">
        <f t="array" ref="H34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5" spans="2:8" x14ac:dyDescent="0.35">
      <c r="B35" t="s">
        <v>342</v>
      </c>
      <c r="C35">
        <v>5</v>
      </c>
      <c r="D35">
        <v>5</v>
      </c>
      <c r="E35">
        <v>5</v>
      </c>
      <c r="F35">
        <v>5</v>
      </c>
      <c r="G35">
        <f>SUM(Table10[[#This Row],[Complexity]:[Ease of Understanding]])</f>
        <v>20</v>
      </c>
      <c r="H35" t="str" cm="1">
        <f t="array" ref="H35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6" spans="2:8" x14ac:dyDescent="0.35">
      <c r="B36" t="s">
        <v>343</v>
      </c>
      <c r="C36">
        <v>4</v>
      </c>
      <c r="D36">
        <v>4</v>
      </c>
      <c r="E36">
        <v>4</v>
      </c>
      <c r="F36">
        <v>4</v>
      </c>
      <c r="G36">
        <f>SUM(Table10[[#This Row],[Complexity]:[Ease of Understanding]])</f>
        <v>16</v>
      </c>
      <c r="H36" t="str" cm="1">
        <f t="array" ref="H36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7" spans="2:8" x14ac:dyDescent="0.35">
      <c r="B37" t="s">
        <v>344</v>
      </c>
      <c r="C37">
        <v>4</v>
      </c>
      <c r="D37">
        <v>4</v>
      </c>
      <c r="E37">
        <v>4</v>
      </c>
      <c r="F37">
        <v>4</v>
      </c>
      <c r="G37">
        <f>SUM(Table10[[#This Row],[Complexity]:[Ease of Understanding]])</f>
        <v>16</v>
      </c>
      <c r="H37" t="str" cm="1">
        <f t="array" ref="H37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8" spans="2:8" x14ac:dyDescent="0.35">
      <c r="B38" t="s">
        <v>345</v>
      </c>
      <c r="C38">
        <v>5</v>
      </c>
      <c r="D38">
        <v>5</v>
      </c>
      <c r="E38">
        <v>5</v>
      </c>
      <c r="F38">
        <v>5</v>
      </c>
      <c r="G38">
        <f>SUM(Table10[[#This Row],[Complexity]:[Ease of Understanding]])</f>
        <v>20</v>
      </c>
      <c r="H38" t="str" cm="1">
        <f t="array" ref="H38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39" spans="2:8" x14ac:dyDescent="0.35">
      <c r="B39" t="s">
        <v>346</v>
      </c>
      <c r="C39">
        <v>3</v>
      </c>
      <c r="D39">
        <v>3</v>
      </c>
      <c r="E39">
        <v>3</v>
      </c>
      <c r="F39">
        <v>3</v>
      </c>
      <c r="G39">
        <f>SUM(Table10[[#This Row],[Complexity]:[Ease of Understanding]])</f>
        <v>12</v>
      </c>
      <c r="H39" t="str" cm="1">
        <f t="array" ref="H39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40" spans="2:8" x14ac:dyDescent="0.35">
      <c r="B40" t="s">
        <v>347</v>
      </c>
      <c r="C40">
        <v>5</v>
      </c>
      <c r="D40">
        <v>5</v>
      </c>
      <c r="E40">
        <v>5</v>
      </c>
      <c r="F40">
        <v>5</v>
      </c>
      <c r="G40">
        <f>SUM(Table10[[#This Row],[Complexity]:[Ease of Understanding]])</f>
        <v>20</v>
      </c>
      <c r="H40" t="str" cm="1">
        <f t="array" ref="H40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41" spans="2:8" x14ac:dyDescent="0.35">
      <c r="B41" t="s">
        <v>348</v>
      </c>
      <c r="C41">
        <v>5</v>
      </c>
      <c r="D41">
        <v>5</v>
      </c>
      <c r="E41">
        <v>5</v>
      </c>
      <c r="F41">
        <v>5</v>
      </c>
      <c r="G41">
        <f>SUM(Table10[[#This Row],[Complexity]:[Ease of Understanding]])</f>
        <v>20</v>
      </c>
      <c r="H41" t="str" cm="1">
        <f t="array" ref="H41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42" spans="2:8" x14ac:dyDescent="0.35">
      <c r="B42" t="s">
        <v>349</v>
      </c>
      <c r="C42">
        <v>3</v>
      </c>
      <c r="D42">
        <v>3</v>
      </c>
      <c r="E42">
        <v>3</v>
      </c>
      <c r="F42">
        <v>3</v>
      </c>
      <c r="G42">
        <f>SUM(Table10[[#This Row],[Complexity]:[Ease of Understanding]])</f>
        <v>12</v>
      </c>
      <c r="H42" t="str" cm="1">
        <f t="array" ref="H42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43" spans="2:8" x14ac:dyDescent="0.35">
      <c r="B43" t="s">
        <v>350</v>
      </c>
      <c r="C43">
        <v>4</v>
      </c>
      <c r="D43">
        <v>4</v>
      </c>
      <c r="E43">
        <v>4</v>
      </c>
      <c r="F43">
        <v>4</v>
      </c>
      <c r="G43">
        <f>SUM(Table10[[#This Row],[Complexity]:[Ease of Understanding]])</f>
        <v>16</v>
      </c>
      <c r="H43" t="str" cm="1">
        <f t="array" ref="H43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44" spans="2:8" x14ac:dyDescent="0.35">
      <c r="B44" t="s">
        <v>351</v>
      </c>
      <c r="C44">
        <v>5</v>
      </c>
      <c r="D44">
        <v>5</v>
      </c>
      <c r="E44">
        <v>5</v>
      </c>
      <c r="F44">
        <v>5</v>
      </c>
      <c r="G44">
        <f>SUM(Table10[[#This Row],[Complexity]:[Ease of Understanding]])</f>
        <v>20</v>
      </c>
      <c r="H44" t="str" cm="1">
        <f t="array" ref="H44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45" spans="2:8" x14ac:dyDescent="0.35">
      <c r="B45" t="s">
        <v>352</v>
      </c>
      <c r="C45">
        <v>5</v>
      </c>
      <c r="D45">
        <v>5</v>
      </c>
      <c r="E45">
        <v>5</v>
      </c>
      <c r="F45">
        <v>5</v>
      </c>
      <c r="G45">
        <f>SUM(Table10[[#This Row],[Complexity]:[Ease of Understanding]])</f>
        <v>20</v>
      </c>
      <c r="H45" t="str" cm="1">
        <f t="array" ref="H45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46" spans="2:8" x14ac:dyDescent="0.35">
      <c r="B46" t="s">
        <v>353</v>
      </c>
      <c r="C46">
        <v>4</v>
      </c>
      <c r="D46">
        <v>4</v>
      </c>
      <c r="E46">
        <v>4</v>
      </c>
      <c r="F46">
        <v>4</v>
      </c>
      <c r="G46">
        <f>SUM(Table10[[#This Row],[Complexity]:[Ease of Understanding]])</f>
        <v>16</v>
      </c>
      <c r="H46" t="str" cm="1">
        <f t="array" ref="H46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47" spans="2:8" x14ac:dyDescent="0.35">
      <c r="B47" t="s">
        <v>354</v>
      </c>
      <c r="C47">
        <v>4</v>
      </c>
      <c r="D47">
        <v>4</v>
      </c>
      <c r="E47">
        <v>4</v>
      </c>
      <c r="F47">
        <v>4</v>
      </c>
      <c r="G47">
        <f>SUM(Table10[[#This Row],[Complexity]:[Ease of Understanding]])</f>
        <v>16</v>
      </c>
      <c r="H47" t="str" cm="1">
        <f t="array" ref="H47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48" spans="2:8" x14ac:dyDescent="0.35">
      <c r="B48" t="s">
        <v>355</v>
      </c>
      <c r="C48">
        <v>3</v>
      </c>
      <c r="D48">
        <v>3</v>
      </c>
      <c r="E48">
        <v>3</v>
      </c>
      <c r="F48">
        <v>3</v>
      </c>
      <c r="G48">
        <f>SUM(Table10[[#This Row],[Complexity]:[Ease of Understanding]])</f>
        <v>12</v>
      </c>
      <c r="H48" t="str" cm="1">
        <f t="array" ref="H48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49" spans="2:8" x14ac:dyDescent="0.35">
      <c r="B49" t="s">
        <v>356</v>
      </c>
      <c r="C49">
        <v>4</v>
      </c>
      <c r="D49">
        <v>4</v>
      </c>
      <c r="E49">
        <v>4</v>
      </c>
      <c r="F49">
        <v>4</v>
      </c>
      <c r="G49">
        <f>SUM(Table10[[#This Row],[Complexity]:[Ease of Understanding]])</f>
        <v>16</v>
      </c>
      <c r="H49" t="str" cm="1">
        <f t="array" ref="H49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0" spans="2:8" x14ac:dyDescent="0.35">
      <c r="B50" t="s">
        <v>357</v>
      </c>
      <c r="C50">
        <v>4</v>
      </c>
      <c r="D50">
        <v>4</v>
      </c>
      <c r="E50">
        <v>4</v>
      </c>
      <c r="F50">
        <v>4</v>
      </c>
      <c r="G50">
        <f>SUM(Table10[[#This Row],[Complexity]:[Ease of Understanding]])</f>
        <v>16</v>
      </c>
      <c r="H50" t="str" cm="1">
        <f t="array" ref="H50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1" spans="2:8" x14ac:dyDescent="0.35">
      <c r="B51" t="s">
        <v>358</v>
      </c>
      <c r="C51">
        <v>4</v>
      </c>
      <c r="D51">
        <v>4</v>
      </c>
      <c r="E51">
        <v>4</v>
      </c>
      <c r="F51">
        <v>4</v>
      </c>
      <c r="G51">
        <f>SUM(Table10[[#This Row],[Complexity]:[Ease of Understanding]])</f>
        <v>16</v>
      </c>
      <c r="H51" t="str" cm="1">
        <f t="array" ref="H51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2" spans="2:8" x14ac:dyDescent="0.35">
      <c r="B52" t="s">
        <v>359</v>
      </c>
      <c r="C52">
        <v>4</v>
      </c>
      <c r="D52">
        <v>4</v>
      </c>
      <c r="E52">
        <v>4</v>
      </c>
      <c r="F52">
        <v>4</v>
      </c>
      <c r="G52">
        <f>SUM(Table10[[#This Row],[Complexity]:[Ease of Understanding]])</f>
        <v>16</v>
      </c>
      <c r="H52" t="str" cm="1">
        <f t="array" ref="H52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3" spans="2:8" x14ac:dyDescent="0.35">
      <c r="B53" t="s">
        <v>360</v>
      </c>
      <c r="C53">
        <v>4</v>
      </c>
      <c r="D53">
        <v>4</v>
      </c>
      <c r="E53">
        <v>4</v>
      </c>
      <c r="F53">
        <v>4</v>
      </c>
      <c r="G53">
        <f>SUM(Table10[[#This Row],[Complexity]:[Ease of Understanding]])</f>
        <v>16</v>
      </c>
      <c r="H53" t="str" cm="1">
        <f t="array" ref="H53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4" spans="2:8" x14ac:dyDescent="0.35">
      <c r="B54" t="s">
        <v>361</v>
      </c>
      <c r="C54">
        <v>3</v>
      </c>
      <c r="D54">
        <v>3</v>
      </c>
      <c r="E54">
        <v>3</v>
      </c>
      <c r="F54">
        <v>3</v>
      </c>
      <c r="G54">
        <f>SUM(Table10[[#This Row],[Complexity]:[Ease of Understanding]])</f>
        <v>12</v>
      </c>
      <c r="H54" t="str" cm="1">
        <f t="array" ref="H54">_xlfn.IFS(Table10[[#This Row],[Total Score]] &lt;= 8, "Not jargon",AND(Table10[[#This Row],[Total Score]] &gt;= 9, Table10[[#This Row],[Total Score]] &lt;= 12), "Borderline jargon",Table10[[#This Row],[Total Score]] &gt;= 13, "Jargon")</f>
        <v>Borderline jargon</v>
      </c>
    </row>
    <row r="55" spans="2:8" x14ac:dyDescent="0.35">
      <c r="B55" t="s">
        <v>362</v>
      </c>
      <c r="C55">
        <v>4</v>
      </c>
      <c r="D55">
        <v>4</v>
      </c>
      <c r="E55">
        <v>4</v>
      </c>
      <c r="F55">
        <v>4</v>
      </c>
      <c r="G55">
        <f>SUM(Table10[[#This Row],[Complexity]:[Ease of Understanding]])</f>
        <v>16</v>
      </c>
      <c r="H55" t="str" cm="1">
        <f t="array" ref="H55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6" spans="2:8" x14ac:dyDescent="0.35">
      <c r="B56" t="s">
        <v>363</v>
      </c>
      <c r="C56">
        <v>5</v>
      </c>
      <c r="D56">
        <v>5</v>
      </c>
      <c r="E56">
        <v>5</v>
      </c>
      <c r="F56">
        <v>5</v>
      </c>
      <c r="G56">
        <f>SUM(Table10[[#This Row],[Complexity]:[Ease of Understanding]])</f>
        <v>20</v>
      </c>
      <c r="H56" t="str" cm="1">
        <f t="array" ref="H56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7" spans="2:8" x14ac:dyDescent="0.35">
      <c r="B57" t="s">
        <v>364</v>
      </c>
      <c r="C57">
        <v>5</v>
      </c>
      <c r="D57">
        <v>5</v>
      </c>
      <c r="E57">
        <v>5</v>
      </c>
      <c r="F57">
        <v>5</v>
      </c>
      <c r="G57">
        <f>SUM(Table10[[#This Row],[Complexity]:[Ease of Understanding]])</f>
        <v>20</v>
      </c>
      <c r="H57" t="str" cm="1">
        <f t="array" ref="H57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58" spans="2:8" x14ac:dyDescent="0.35">
      <c r="B58" t="s">
        <v>365</v>
      </c>
      <c r="C58">
        <v>4</v>
      </c>
      <c r="D58">
        <v>4</v>
      </c>
      <c r="E58">
        <v>4</v>
      </c>
      <c r="F58">
        <v>4</v>
      </c>
      <c r="G58">
        <f>SUM(Table10[[#This Row],[Complexity]:[Ease of Understanding]])</f>
        <v>16</v>
      </c>
      <c r="H58" t="str" cm="1">
        <f t="array" ref="H58">_xlfn.IFS(Table10[[#This Row],[Total Score]] &lt;= 8, "Not jargon",AND(Table10[[#This Row],[Total Score]] &gt;= 9, Table10[[#This Row],[Total Score]] &lt;= 12), "Borderline jargon",Table10[[#This Row],[Total Score]] &gt;= 13, "Jargon")</f>
        <v>Jargon</v>
      </c>
    </row>
    <row r="61" spans="2:8" x14ac:dyDescent="0.35">
      <c r="G61" t="s">
        <v>42</v>
      </c>
      <c r="H61">
        <f>COUNTIF(Table10[Classification],G61)</f>
        <v>44</v>
      </c>
    </row>
    <row r="62" spans="2:8" x14ac:dyDescent="0.35">
      <c r="G62" t="s">
        <v>43</v>
      </c>
      <c r="H62">
        <f>COUNTIF(Table10[Classification],G62)</f>
        <v>10</v>
      </c>
    </row>
    <row r="63" spans="2:8" x14ac:dyDescent="0.35">
      <c r="G63" t="s">
        <v>44</v>
      </c>
      <c r="H63">
        <f>COUNTIF(Table10[Classification],G63)</f>
        <v>2</v>
      </c>
    </row>
    <row r="64" spans="2:8" x14ac:dyDescent="0.35">
      <c r="H64">
        <f>SUM(H61:H63)</f>
        <v>56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0043-4134-47D7-885E-7EC49C31691F}">
  <dimension ref="B2:H25"/>
  <sheetViews>
    <sheetView workbookViewId="0">
      <selection activeCell="G22" sqref="G22:H25"/>
    </sheetView>
  </sheetViews>
  <sheetFormatPr defaultRowHeight="14.5" x14ac:dyDescent="0.35"/>
  <cols>
    <col min="2" max="2" width="44.45312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2" spans="2:8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8" x14ac:dyDescent="0.35">
      <c r="B3" t="s">
        <v>366</v>
      </c>
      <c r="C3">
        <v>5</v>
      </c>
      <c r="D3">
        <v>5</v>
      </c>
      <c r="E3">
        <v>5</v>
      </c>
      <c r="F3">
        <v>5</v>
      </c>
      <c r="G3">
        <f>SUM(Table11[[#This Row],[Complexity]:[Ease of Understanding]])</f>
        <v>20</v>
      </c>
      <c r="H3" t="str" cm="1">
        <f t="array" ref="H3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4" spans="2:8" x14ac:dyDescent="0.35">
      <c r="B4" t="s">
        <v>367</v>
      </c>
      <c r="C4">
        <v>5</v>
      </c>
      <c r="D4">
        <v>5</v>
      </c>
      <c r="E4">
        <v>5</v>
      </c>
      <c r="F4">
        <v>5</v>
      </c>
      <c r="G4">
        <f>SUM(Table11[[#This Row],[Complexity]:[Ease of Understanding]])</f>
        <v>20</v>
      </c>
      <c r="H4" t="str" cm="1">
        <f t="array" ref="H4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5" spans="2:8" x14ac:dyDescent="0.35">
      <c r="B5" t="s">
        <v>368</v>
      </c>
      <c r="C5">
        <v>3</v>
      </c>
      <c r="D5">
        <v>5</v>
      </c>
      <c r="E5">
        <v>5</v>
      </c>
      <c r="F5">
        <v>3</v>
      </c>
      <c r="G5">
        <f>SUM(Table11[[#This Row],[Complexity]:[Ease of Understanding]])</f>
        <v>16</v>
      </c>
      <c r="H5" t="str" cm="1">
        <f t="array" ref="H5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6" spans="2:8" x14ac:dyDescent="0.35">
      <c r="B6" t="s">
        <v>369</v>
      </c>
      <c r="C6">
        <v>4</v>
      </c>
      <c r="D6">
        <v>5</v>
      </c>
      <c r="E6">
        <v>5</v>
      </c>
      <c r="F6">
        <v>4</v>
      </c>
      <c r="G6">
        <f>SUM(Table11[[#This Row],[Complexity]:[Ease of Understanding]])</f>
        <v>18</v>
      </c>
      <c r="H6" t="str" cm="1">
        <f t="array" ref="H6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7" spans="2:8" x14ac:dyDescent="0.35">
      <c r="B7" t="s">
        <v>370</v>
      </c>
      <c r="C7">
        <v>3</v>
      </c>
      <c r="D7">
        <v>3</v>
      </c>
      <c r="E7">
        <v>3</v>
      </c>
      <c r="F7">
        <v>2</v>
      </c>
      <c r="G7">
        <f>SUM(Table11[[#This Row],[Complexity]:[Ease of Understanding]])</f>
        <v>11</v>
      </c>
      <c r="H7" t="str" cm="1">
        <f t="array" ref="H7">_xlfn.IFS(Table11[[#This Row],[Total Score]] &lt;= 8, "Not jargon",AND(Table11[[#This Row],[Total Score]] &gt;= 9, Table11[[#This Row],[Total Score]] &lt;= 12), "Borderline jargon",Table11[[#This Row],[Total Score]] &gt;= 13, "Jargon")</f>
        <v>Borderline jargon</v>
      </c>
    </row>
    <row r="8" spans="2:8" x14ac:dyDescent="0.35">
      <c r="B8" t="s">
        <v>259</v>
      </c>
      <c r="C8">
        <v>3</v>
      </c>
      <c r="D8">
        <v>5</v>
      </c>
      <c r="E8">
        <v>5</v>
      </c>
      <c r="F8">
        <v>3</v>
      </c>
      <c r="G8">
        <f>SUM(Table11[[#This Row],[Complexity]:[Ease of Understanding]])</f>
        <v>16</v>
      </c>
      <c r="H8" t="str" cm="1">
        <f t="array" ref="H8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9" spans="2:8" x14ac:dyDescent="0.35">
      <c r="B9" t="s">
        <v>371</v>
      </c>
      <c r="C9">
        <v>3</v>
      </c>
      <c r="D9">
        <v>3</v>
      </c>
      <c r="E9">
        <v>3</v>
      </c>
      <c r="F9">
        <v>2</v>
      </c>
      <c r="G9">
        <f>SUM(Table11[[#This Row],[Complexity]:[Ease of Understanding]])</f>
        <v>11</v>
      </c>
      <c r="H9" t="str" cm="1">
        <f t="array" ref="H9">_xlfn.IFS(Table11[[#This Row],[Total Score]] &lt;= 8, "Not jargon",AND(Table11[[#This Row],[Total Score]] &gt;= 9, Table11[[#This Row],[Total Score]] &lt;= 12), "Borderline jargon",Table11[[#This Row],[Total Score]] &gt;= 13, "Jargon")</f>
        <v>Borderline jargon</v>
      </c>
    </row>
    <row r="10" spans="2:8" x14ac:dyDescent="0.35">
      <c r="B10" t="s">
        <v>271</v>
      </c>
      <c r="C10">
        <v>4</v>
      </c>
      <c r="D10">
        <v>5</v>
      </c>
      <c r="E10">
        <v>5</v>
      </c>
      <c r="F10">
        <v>5</v>
      </c>
      <c r="G10">
        <f>SUM(Table11[[#This Row],[Complexity]:[Ease of Understanding]])</f>
        <v>19</v>
      </c>
      <c r="H10" t="str" cm="1">
        <f t="array" ref="H10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1" spans="2:8" x14ac:dyDescent="0.35">
      <c r="B11" t="s">
        <v>372</v>
      </c>
      <c r="C11">
        <v>3</v>
      </c>
      <c r="D11">
        <v>5</v>
      </c>
      <c r="E11">
        <v>5</v>
      </c>
      <c r="F11">
        <v>5</v>
      </c>
      <c r="G11">
        <f>SUM(Table11[[#This Row],[Complexity]:[Ease of Understanding]])</f>
        <v>18</v>
      </c>
      <c r="H11" t="str" cm="1">
        <f t="array" ref="H11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2" spans="2:8" x14ac:dyDescent="0.35">
      <c r="B12" t="s">
        <v>373</v>
      </c>
      <c r="C12">
        <v>4</v>
      </c>
      <c r="D12">
        <v>5</v>
      </c>
      <c r="E12">
        <v>5</v>
      </c>
      <c r="F12">
        <v>4</v>
      </c>
      <c r="G12">
        <f>SUM(Table11[[#This Row],[Complexity]:[Ease of Understanding]])</f>
        <v>18</v>
      </c>
      <c r="H12" t="str" cm="1">
        <f t="array" ref="H12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3" spans="2:8" x14ac:dyDescent="0.35">
      <c r="B13" t="s">
        <v>374</v>
      </c>
      <c r="C13">
        <v>4</v>
      </c>
      <c r="D13">
        <v>5</v>
      </c>
      <c r="E13">
        <v>5</v>
      </c>
      <c r="F13">
        <v>3</v>
      </c>
      <c r="G13">
        <f>SUM(Table11[[#This Row],[Complexity]:[Ease of Understanding]])</f>
        <v>17</v>
      </c>
      <c r="H13" t="str" cm="1">
        <f t="array" ref="H13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4" spans="2:8" x14ac:dyDescent="0.35">
      <c r="B14" t="s">
        <v>375</v>
      </c>
      <c r="C14">
        <v>4</v>
      </c>
      <c r="D14">
        <v>5</v>
      </c>
      <c r="E14">
        <v>5</v>
      </c>
      <c r="F14">
        <v>4</v>
      </c>
      <c r="G14">
        <f>SUM(Table11[[#This Row],[Complexity]:[Ease of Understanding]])</f>
        <v>18</v>
      </c>
      <c r="H14" t="str" cm="1">
        <f t="array" ref="H14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5" spans="2:8" x14ac:dyDescent="0.35">
      <c r="B15" t="s">
        <v>376</v>
      </c>
      <c r="C15">
        <v>4</v>
      </c>
      <c r="D15">
        <v>5</v>
      </c>
      <c r="E15">
        <v>5</v>
      </c>
      <c r="F15">
        <v>4</v>
      </c>
      <c r="G15">
        <f>SUM(Table11[[#This Row],[Complexity]:[Ease of Understanding]])</f>
        <v>18</v>
      </c>
      <c r="H15" t="str" cm="1">
        <f t="array" ref="H15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6" spans="2:8" x14ac:dyDescent="0.35">
      <c r="B16" t="s">
        <v>377</v>
      </c>
      <c r="C16">
        <v>4</v>
      </c>
      <c r="D16">
        <v>5</v>
      </c>
      <c r="E16">
        <v>5</v>
      </c>
      <c r="F16">
        <v>5</v>
      </c>
      <c r="G16">
        <f>SUM(Table11[[#This Row],[Complexity]:[Ease of Understanding]])</f>
        <v>19</v>
      </c>
      <c r="H16" t="str" cm="1">
        <f t="array" ref="H16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7" spans="2:8" x14ac:dyDescent="0.35">
      <c r="B17" t="s">
        <v>378</v>
      </c>
      <c r="C17">
        <v>4</v>
      </c>
      <c r="D17">
        <v>5</v>
      </c>
      <c r="E17">
        <v>5</v>
      </c>
      <c r="F17">
        <v>3</v>
      </c>
      <c r="G17">
        <f>SUM(Table11[[#This Row],[Complexity]:[Ease of Understanding]])</f>
        <v>17</v>
      </c>
      <c r="H17" t="str" cm="1">
        <f t="array" ref="H17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8" spans="2:8" x14ac:dyDescent="0.35">
      <c r="B18" t="s">
        <v>379</v>
      </c>
      <c r="C18">
        <v>4</v>
      </c>
      <c r="D18">
        <v>5</v>
      </c>
      <c r="E18">
        <v>5</v>
      </c>
      <c r="F18">
        <v>5</v>
      </c>
      <c r="G18">
        <f>SUM(Table11[[#This Row],[Complexity]:[Ease of Understanding]])</f>
        <v>19</v>
      </c>
      <c r="H18" t="str" cm="1">
        <f t="array" ref="H18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19" spans="2:8" x14ac:dyDescent="0.35">
      <c r="B19" t="s">
        <v>380</v>
      </c>
      <c r="C19">
        <v>3</v>
      </c>
      <c r="D19">
        <v>4</v>
      </c>
      <c r="E19">
        <v>4</v>
      </c>
      <c r="F19">
        <v>2</v>
      </c>
      <c r="G19">
        <f>SUM(Table11[[#This Row],[Complexity]:[Ease of Understanding]])</f>
        <v>13</v>
      </c>
      <c r="H19" t="str" cm="1">
        <f t="array" ref="H19">_xlfn.IFS(Table11[[#This Row],[Total Score]] &lt;= 8, "Not jargon",AND(Table11[[#This Row],[Total Score]] &gt;= 9, Table11[[#This Row],[Total Score]] &lt;= 12), "Borderline jargon",Table11[[#This Row],[Total Score]] &gt;= 13, "Jargon")</f>
        <v>Jargon</v>
      </c>
    </row>
    <row r="20" spans="2:8" x14ac:dyDescent="0.35">
      <c r="B20" t="s">
        <v>381</v>
      </c>
      <c r="C20">
        <v>3</v>
      </c>
      <c r="D20">
        <v>3</v>
      </c>
      <c r="E20">
        <v>4</v>
      </c>
      <c r="F20">
        <v>2</v>
      </c>
      <c r="G20">
        <f>SUM(Table11[[#This Row],[Complexity]:[Ease of Understanding]])</f>
        <v>12</v>
      </c>
      <c r="H20" t="str" cm="1">
        <f t="array" ref="H20">_xlfn.IFS(Table11[[#This Row],[Total Score]] &lt;= 8, "Not jargon",AND(Table11[[#This Row],[Total Score]] &gt;= 9, Table11[[#This Row],[Total Score]] &lt;= 12), "Borderline jargon",Table11[[#This Row],[Total Score]] &gt;= 13, "Jargon")</f>
        <v>Borderline jargon</v>
      </c>
    </row>
    <row r="22" spans="2:8" x14ac:dyDescent="0.35">
      <c r="G22" t="s">
        <v>42</v>
      </c>
      <c r="H22">
        <f>COUNTIF(Table11[Classification],G22)</f>
        <v>15</v>
      </c>
    </row>
    <row r="23" spans="2:8" x14ac:dyDescent="0.35">
      <c r="G23" t="s">
        <v>43</v>
      </c>
      <c r="H23">
        <f>COUNTIF(Table11[Classification],G23)</f>
        <v>3</v>
      </c>
    </row>
    <row r="24" spans="2:8" x14ac:dyDescent="0.35">
      <c r="G24" t="s">
        <v>44</v>
      </c>
      <c r="H24">
        <f>COUNTIF(Table11[Classification],G24)</f>
        <v>0</v>
      </c>
    </row>
    <row r="25" spans="2:8" x14ac:dyDescent="0.35">
      <c r="H25">
        <f>SUM(H22:H24)</f>
        <v>18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20B5-672F-4BAE-8DD0-C4E9C80B41E2}">
  <dimension ref="B2:H12"/>
  <sheetViews>
    <sheetView workbookViewId="0">
      <selection activeCell="H9" sqref="H9"/>
    </sheetView>
  </sheetViews>
  <sheetFormatPr defaultRowHeight="14.5" x14ac:dyDescent="0.35"/>
  <cols>
    <col min="2" max="2" width="37.179687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2" spans="2:8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8" x14ac:dyDescent="0.35">
      <c r="B3" t="s">
        <v>382</v>
      </c>
      <c r="C3">
        <v>3</v>
      </c>
      <c r="D3">
        <v>3</v>
      </c>
      <c r="E3">
        <v>3</v>
      </c>
      <c r="F3">
        <v>3</v>
      </c>
      <c r="G3">
        <f>SUM(Table12[[#This Row],[Complexity]:[Ease of Understanding]])</f>
        <v>12</v>
      </c>
      <c r="H3" t="str" cm="1">
        <f t="array" ref="H3">_xlfn.IFS(Table12[[#This Row],[Total Score]] &lt;= 8, "Not jargon",AND(Table12[[#This Row],[Total Score]] &gt;= 9, Table12[[#This Row],[Total Score]] &lt;= 12), "Borderline jargon",Table12[[#This Row],[Total Score]] &gt;= 13, "Jargon")</f>
        <v>Borderline jargon</v>
      </c>
    </row>
    <row r="4" spans="2:8" x14ac:dyDescent="0.35">
      <c r="B4" t="s">
        <v>383</v>
      </c>
      <c r="C4">
        <v>3</v>
      </c>
      <c r="D4">
        <v>3</v>
      </c>
      <c r="E4">
        <v>3</v>
      </c>
      <c r="F4">
        <v>3</v>
      </c>
      <c r="G4">
        <f>SUM(Table12[[#This Row],[Complexity]:[Ease of Understanding]])</f>
        <v>12</v>
      </c>
      <c r="H4" t="str" cm="1">
        <f t="array" ref="H4">_xlfn.IFS(Table12[[#This Row],[Total Score]] &lt;= 8, "Not jargon",AND(Table12[[#This Row],[Total Score]] &gt;= 9, Table12[[#This Row],[Total Score]] &lt;= 12), "Borderline jargon",Table12[[#This Row],[Total Score]] &gt;= 13, "Jargon")</f>
        <v>Borderline jargon</v>
      </c>
    </row>
    <row r="5" spans="2:8" x14ac:dyDescent="0.35">
      <c r="B5" t="s">
        <v>384</v>
      </c>
      <c r="C5">
        <v>3</v>
      </c>
      <c r="D5">
        <v>3</v>
      </c>
      <c r="E5">
        <v>3</v>
      </c>
      <c r="F5">
        <v>3</v>
      </c>
      <c r="G5">
        <f>SUM(Table12[[#This Row],[Complexity]:[Ease of Understanding]])</f>
        <v>12</v>
      </c>
      <c r="H5" t="str" cm="1">
        <f t="array" ref="H5">_xlfn.IFS(Table12[[#This Row],[Total Score]] &lt;= 8, "Not jargon",AND(Table12[[#This Row],[Total Score]] &gt;= 9, Table12[[#This Row],[Total Score]] &lt;= 12), "Borderline jargon",Table12[[#This Row],[Total Score]] &gt;= 13, "Jargon")</f>
        <v>Borderline jargon</v>
      </c>
    </row>
    <row r="6" spans="2:8" x14ac:dyDescent="0.35">
      <c r="B6" t="s">
        <v>385</v>
      </c>
      <c r="C6">
        <v>3</v>
      </c>
      <c r="D6">
        <v>3</v>
      </c>
      <c r="E6">
        <v>3</v>
      </c>
      <c r="F6">
        <v>3</v>
      </c>
      <c r="G6">
        <f>SUM(Table12[[#This Row],[Complexity]:[Ease of Understanding]])</f>
        <v>12</v>
      </c>
      <c r="H6" t="str" cm="1">
        <f t="array" ref="H6">_xlfn.IFS(Table12[[#This Row],[Total Score]] &lt;= 8, "Not jargon",AND(Table12[[#This Row],[Total Score]] &gt;= 9, Table12[[#This Row],[Total Score]] &lt;= 12), "Borderline jargon",Table12[[#This Row],[Total Score]] &gt;= 13, "Jargon")</f>
        <v>Borderline jargon</v>
      </c>
    </row>
    <row r="7" spans="2:8" x14ac:dyDescent="0.35">
      <c r="B7" t="s">
        <v>386</v>
      </c>
      <c r="C7">
        <v>2</v>
      </c>
      <c r="D7">
        <v>2</v>
      </c>
      <c r="E7">
        <v>2</v>
      </c>
      <c r="F7">
        <v>2</v>
      </c>
      <c r="G7">
        <f>SUM(Table12[[#This Row],[Complexity]:[Ease of Understanding]])</f>
        <v>8</v>
      </c>
      <c r="H7" t="str" cm="1">
        <f t="array" ref="H7">_xlfn.IFS(Table12[[#This Row],[Total Score]] &lt;= 8, "Not jargon",AND(Table12[[#This Row],[Total Score]] &gt;= 9, Table12[[#This Row],[Total Score]] &lt;= 12), "Borderline jargon",Table12[[#This Row],[Total Score]] &gt;= 13, "Jargon")</f>
        <v>Not jargon</v>
      </c>
    </row>
    <row r="9" spans="2:8" x14ac:dyDescent="0.35">
      <c r="G9" t="s">
        <v>42</v>
      </c>
      <c r="H9">
        <f>COUNTIF(Table12[Classification],G9)</f>
        <v>0</v>
      </c>
    </row>
    <row r="10" spans="2:8" x14ac:dyDescent="0.35">
      <c r="G10" t="s">
        <v>43</v>
      </c>
      <c r="H10">
        <f>COUNTIF(Table12[Classification],G10)</f>
        <v>4</v>
      </c>
    </row>
    <row r="11" spans="2:8" x14ac:dyDescent="0.35">
      <c r="G11" t="s">
        <v>44</v>
      </c>
      <c r="H11">
        <f>COUNTIF(Table12[Classification],G11)</f>
        <v>1</v>
      </c>
    </row>
    <row r="12" spans="2:8" x14ac:dyDescent="0.35">
      <c r="H12">
        <f>SUM(H9:H11)</f>
        <v>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0F94-BA92-47DA-B818-6B2527521C34}">
  <dimension ref="B2:H88"/>
  <sheetViews>
    <sheetView topLeftCell="A54" workbookViewId="0">
      <selection activeCell="J35" sqref="J35"/>
    </sheetView>
  </sheetViews>
  <sheetFormatPr defaultRowHeight="14.5" x14ac:dyDescent="0.35"/>
  <cols>
    <col min="2" max="2" width="29.726562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2" spans="2:8" x14ac:dyDescent="0.35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2:8" x14ac:dyDescent="0.35">
      <c r="B3" s="2" t="s">
        <v>424</v>
      </c>
      <c r="C3" s="2">
        <v>4</v>
      </c>
      <c r="D3" s="2">
        <v>4</v>
      </c>
      <c r="E3" s="2">
        <v>4</v>
      </c>
      <c r="F3" s="2">
        <v>4</v>
      </c>
      <c r="G3" s="2">
        <f>SUM(Table15[[#This Row],[Complexity]:[Ease of Understanding]])</f>
        <v>16</v>
      </c>
      <c r="H3" t="str" cm="1">
        <f t="array" ref="H3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" spans="2:8" x14ac:dyDescent="0.35">
      <c r="B4" s="2" t="s">
        <v>425</v>
      </c>
      <c r="C4" s="2">
        <v>5</v>
      </c>
      <c r="D4" s="2">
        <v>4</v>
      </c>
      <c r="E4" s="2">
        <v>5</v>
      </c>
      <c r="F4" s="2">
        <v>5</v>
      </c>
      <c r="G4" s="2">
        <f>SUM(Table15[[#This Row],[Complexity]:[Ease of Understanding]])</f>
        <v>19</v>
      </c>
      <c r="H4" t="str" cm="1">
        <f t="array" ref="H4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5" spans="2:8" x14ac:dyDescent="0.35">
      <c r="B5" s="2" t="s">
        <v>426</v>
      </c>
      <c r="C5" s="2">
        <v>5</v>
      </c>
      <c r="D5" s="2">
        <v>5</v>
      </c>
      <c r="E5" s="2">
        <v>5</v>
      </c>
      <c r="F5" s="2">
        <v>5</v>
      </c>
      <c r="G5" s="2">
        <f>SUM(Table15[[#This Row],[Complexity]:[Ease of Understanding]])</f>
        <v>20</v>
      </c>
      <c r="H5" t="str" cm="1">
        <f t="array" ref="H5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6" spans="2:8" x14ac:dyDescent="0.35">
      <c r="B6" t="s">
        <v>427</v>
      </c>
      <c r="C6">
        <v>4</v>
      </c>
      <c r="D6">
        <v>4</v>
      </c>
      <c r="E6">
        <v>4</v>
      </c>
      <c r="F6">
        <v>4</v>
      </c>
      <c r="G6" s="2">
        <f>SUM(Table15[[#This Row],[Complexity]:[Ease of Understanding]])</f>
        <v>16</v>
      </c>
      <c r="H6" t="str" cm="1">
        <f t="array" ref="H6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7" spans="2:8" x14ac:dyDescent="0.35">
      <c r="B7" t="s">
        <v>428</v>
      </c>
      <c r="C7">
        <v>5</v>
      </c>
      <c r="D7">
        <v>5</v>
      </c>
      <c r="E7">
        <v>5</v>
      </c>
      <c r="F7">
        <v>5</v>
      </c>
      <c r="G7" s="2">
        <f>SUM(Table15[[#This Row],[Complexity]:[Ease of Understanding]])</f>
        <v>20</v>
      </c>
      <c r="H7" t="str" cm="1">
        <f t="array" ref="H7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8" spans="2:8" x14ac:dyDescent="0.35">
      <c r="B8" t="s">
        <v>387</v>
      </c>
      <c r="C8">
        <v>3</v>
      </c>
      <c r="D8">
        <v>3</v>
      </c>
      <c r="E8">
        <v>3</v>
      </c>
      <c r="F8">
        <v>4</v>
      </c>
      <c r="G8" s="2">
        <f>SUM(Table15[[#This Row],[Complexity]:[Ease of Understanding]])</f>
        <v>13</v>
      </c>
      <c r="H8" t="str" cm="1">
        <f t="array" ref="H8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9" spans="2:8" ht="29" x14ac:dyDescent="0.35">
      <c r="B9" s="2" t="s">
        <v>429</v>
      </c>
      <c r="C9" s="2">
        <v>4</v>
      </c>
      <c r="D9" s="2">
        <v>4</v>
      </c>
      <c r="E9" s="2">
        <v>4</v>
      </c>
      <c r="F9" s="2">
        <v>4</v>
      </c>
      <c r="G9" s="2">
        <f>SUM(Table15[[#This Row],[Complexity]:[Ease of Understanding]])</f>
        <v>16</v>
      </c>
      <c r="H9" t="str" cm="1">
        <f t="array" ref="H9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10" spans="2:8" x14ac:dyDescent="0.35">
      <c r="B10" s="2" t="s">
        <v>389</v>
      </c>
      <c r="C10" s="2">
        <v>4</v>
      </c>
      <c r="D10" s="2">
        <v>4</v>
      </c>
      <c r="E10" s="2">
        <v>4</v>
      </c>
      <c r="F10" s="2">
        <v>4</v>
      </c>
      <c r="G10" s="2">
        <f>SUM(Table15[[#This Row],[Complexity]:[Ease of Understanding]])</f>
        <v>16</v>
      </c>
      <c r="H10" t="str" cm="1">
        <f t="array" ref="H10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11" spans="2:8" hidden="1" x14ac:dyDescent="0.35">
      <c r="B11" t="s">
        <v>430</v>
      </c>
      <c r="C11">
        <v>2</v>
      </c>
      <c r="D11">
        <v>2</v>
      </c>
      <c r="E11">
        <v>2</v>
      </c>
      <c r="F11">
        <v>2</v>
      </c>
      <c r="G11" s="2">
        <f>SUM(Table15[[#This Row],[Complexity]:[Ease of Understanding]])</f>
        <v>8</v>
      </c>
      <c r="H11" t="str" cm="1">
        <f t="array" ref="H11">_xlfn.IFS(Table15[[#This Row],[Total Score]] &lt;= 8, "Not jargon",AND(Table15[[#This Row],[Total Score]] &gt;= 9, Table15[[#This Row],[Total Score]] &lt;= 12), "Borderline jargon",Table15[[#This Row],[Total Score]] &gt;= 13, "Jargon")</f>
        <v>Not jargon</v>
      </c>
    </row>
    <row r="12" spans="2:8" hidden="1" x14ac:dyDescent="0.35">
      <c r="B12" t="s">
        <v>431</v>
      </c>
      <c r="C12">
        <v>3</v>
      </c>
      <c r="D12">
        <v>3</v>
      </c>
      <c r="E12">
        <v>3</v>
      </c>
      <c r="F12">
        <v>3</v>
      </c>
      <c r="G12" s="2">
        <f>SUM(Table15[[#This Row],[Complexity]:[Ease of Understanding]])</f>
        <v>12</v>
      </c>
      <c r="H12" t="str" cm="1">
        <f t="array" ref="H12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13" spans="2:8" x14ac:dyDescent="0.35">
      <c r="B13" t="s">
        <v>432</v>
      </c>
      <c r="C13">
        <v>5</v>
      </c>
      <c r="D13">
        <v>5</v>
      </c>
      <c r="E13">
        <v>5</v>
      </c>
      <c r="F13">
        <v>5</v>
      </c>
      <c r="G13" s="2">
        <f>SUM(Table15[[#This Row],[Complexity]:[Ease of Understanding]])</f>
        <v>20</v>
      </c>
      <c r="H13" t="str" cm="1">
        <f t="array" ref="H13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14" spans="2:8" hidden="1" x14ac:dyDescent="0.35">
      <c r="B14" t="s">
        <v>390</v>
      </c>
      <c r="C14">
        <v>1</v>
      </c>
      <c r="D14">
        <v>1</v>
      </c>
      <c r="E14">
        <v>2</v>
      </c>
      <c r="F14">
        <v>2</v>
      </c>
      <c r="G14" s="2">
        <f>SUM(Table15[[#This Row],[Complexity]:[Ease of Understanding]])</f>
        <v>6</v>
      </c>
      <c r="H14" t="str" cm="1">
        <f t="array" ref="H14">_xlfn.IFS(Table15[[#This Row],[Total Score]] &lt;= 8, "Not jargon",AND(Table15[[#This Row],[Total Score]] &gt;= 9, Table15[[#This Row],[Total Score]] &lt;= 12), "Borderline jargon",Table15[[#This Row],[Total Score]] &gt;= 13, "Jargon")</f>
        <v>Not jargon</v>
      </c>
    </row>
    <row r="15" spans="2:8" x14ac:dyDescent="0.35">
      <c r="B15" t="s">
        <v>433</v>
      </c>
      <c r="C15">
        <v>5</v>
      </c>
      <c r="D15">
        <v>5</v>
      </c>
      <c r="E15">
        <v>5</v>
      </c>
      <c r="F15">
        <v>5</v>
      </c>
      <c r="G15" s="2">
        <f>SUM(Table15[[#This Row],[Complexity]:[Ease of Understanding]])</f>
        <v>20</v>
      </c>
      <c r="H15" t="str" cm="1">
        <f t="array" ref="H15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16" spans="2:8" hidden="1" x14ac:dyDescent="0.35">
      <c r="B16" s="2" t="s">
        <v>391</v>
      </c>
      <c r="C16" s="2">
        <v>3</v>
      </c>
      <c r="D16" s="2">
        <v>3</v>
      </c>
      <c r="E16" s="2">
        <v>3</v>
      </c>
      <c r="F16" s="2">
        <v>3</v>
      </c>
      <c r="G16" s="2">
        <f>SUM(Table15[[#This Row],[Complexity]:[Ease of Understanding]])</f>
        <v>12</v>
      </c>
      <c r="H16" t="str" cm="1">
        <f t="array" ref="H16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17" spans="2:8" x14ac:dyDescent="0.35">
      <c r="B17" t="s">
        <v>434</v>
      </c>
      <c r="C17">
        <v>5</v>
      </c>
      <c r="D17">
        <v>5</v>
      </c>
      <c r="E17">
        <v>5</v>
      </c>
      <c r="F17">
        <v>5</v>
      </c>
      <c r="G17" s="2">
        <f>SUM(Table15[[#This Row],[Complexity]:[Ease of Understanding]])</f>
        <v>20</v>
      </c>
      <c r="H17" t="str" cm="1">
        <f t="array" ref="H17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18" spans="2:8" ht="29" x14ac:dyDescent="0.35">
      <c r="B18" s="2" t="s">
        <v>435</v>
      </c>
      <c r="C18" s="2">
        <v>4</v>
      </c>
      <c r="D18" s="2">
        <v>4</v>
      </c>
      <c r="E18" s="2">
        <v>4</v>
      </c>
      <c r="F18" s="2">
        <v>4</v>
      </c>
      <c r="G18" s="2">
        <f>SUM(Table15[[#This Row],[Complexity]:[Ease of Understanding]])</f>
        <v>16</v>
      </c>
      <c r="H18" t="str" cm="1">
        <f t="array" ref="H18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19" spans="2:8" x14ac:dyDescent="0.35">
      <c r="B19" s="2" t="s">
        <v>436</v>
      </c>
      <c r="C19" s="2">
        <v>4</v>
      </c>
      <c r="D19" s="2">
        <v>4</v>
      </c>
      <c r="E19" s="2">
        <v>4</v>
      </c>
      <c r="F19" s="2">
        <v>4</v>
      </c>
      <c r="G19" s="2">
        <f>SUM(Table15[[#This Row],[Complexity]:[Ease of Understanding]])</f>
        <v>16</v>
      </c>
      <c r="H19" t="str" cm="1">
        <f t="array" ref="H19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20" spans="2:8" hidden="1" x14ac:dyDescent="0.35">
      <c r="B20" s="2" t="s">
        <v>392</v>
      </c>
      <c r="C20" s="2">
        <v>4</v>
      </c>
      <c r="D20" s="2">
        <v>1</v>
      </c>
      <c r="E20" s="2">
        <v>4</v>
      </c>
      <c r="F20" s="2">
        <v>2</v>
      </c>
      <c r="G20" s="2">
        <f>SUM(Table15[[#This Row],[Complexity]:[Ease of Understanding]])</f>
        <v>11</v>
      </c>
      <c r="H20" t="str" cm="1">
        <f t="array" ref="H20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21" spans="2:8" x14ac:dyDescent="0.35">
      <c r="B21" s="2" t="s">
        <v>437</v>
      </c>
      <c r="C21" s="2">
        <v>5</v>
      </c>
      <c r="D21" s="2">
        <v>5</v>
      </c>
      <c r="E21" s="2">
        <v>5</v>
      </c>
      <c r="F21" s="2">
        <v>5</v>
      </c>
      <c r="G21" s="2">
        <f>SUM(Table15[[#This Row],[Complexity]:[Ease of Understanding]])</f>
        <v>20</v>
      </c>
      <c r="H21" t="str" cm="1">
        <f t="array" ref="H21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22" spans="2:8" x14ac:dyDescent="0.35">
      <c r="B22" t="s">
        <v>438</v>
      </c>
      <c r="C22">
        <v>5</v>
      </c>
      <c r="D22">
        <v>5</v>
      </c>
      <c r="E22">
        <v>5</v>
      </c>
      <c r="F22">
        <v>5</v>
      </c>
      <c r="G22" s="2">
        <f>SUM(Table15[[#This Row],[Complexity]:[Ease of Understanding]])</f>
        <v>20</v>
      </c>
      <c r="H22" t="str" cm="1">
        <f t="array" ref="H22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23" spans="2:8" hidden="1" x14ac:dyDescent="0.35">
      <c r="B23" t="s">
        <v>439</v>
      </c>
      <c r="C23">
        <v>3</v>
      </c>
      <c r="D23">
        <v>3</v>
      </c>
      <c r="E23">
        <v>3</v>
      </c>
      <c r="F23">
        <v>3</v>
      </c>
      <c r="G23" s="2">
        <f>SUM(Table15[[#This Row],[Complexity]:[Ease of Understanding]])</f>
        <v>12</v>
      </c>
      <c r="H23" t="str" cm="1">
        <f t="array" ref="H23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24" spans="2:8" x14ac:dyDescent="0.35">
      <c r="B24" t="s">
        <v>440</v>
      </c>
      <c r="C24">
        <v>4</v>
      </c>
      <c r="D24">
        <v>4</v>
      </c>
      <c r="E24">
        <v>4</v>
      </c>
      <c r="F24">
        <v>4</v>
      </c>
      <c r="G24" s="2">
        <f>SUM(Table15[[#This Row],[Complexity]:[Ease of Understanding]])</f>
        <v>16</v>
      </c>
      <c r="H24" t="str" cm="1">
        <f t="array" ref="H24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25" spans="2:8" hidden="1" x14ac:dyDescent="0.35">
      <c r="B25" t="s">
        <v>441</v>
      </c>
      <c r="C25">
        <v>3</v>
      </c>
      <c r="D25">
        <v>3</v>
      </c>
      <c r="E25">
        <v>3</v>
      </c>
      <c r="F25">
        <v>3</v>
      </c>
      <c r="G25" s="2">
        <f>SUM(Table15[[#This Row],[Complexity]:[Ease of Understanding]])</f>
        <v>12</v>
      </c>
      <c r="H25" t="str" cm="1">
        <f t="array" ref="H25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26" spans="2:8" x14ac:dyDescent="0.35">
      <c r="B26" t="s">
        <v>442</v>
      </c>
      <c r="C26">
        <v>4</v>
      </c>
      <c r="D26">
        <v>4</v>
      </c>
      <c r="E26">
        <v>4</v>
      </c>
      <c r="F26">
        <v>4</v>
      </c>
      <c r="G26" s="2">
        <f>SUM(Table15[[#This Row],[Complexity]:[Ease of Understanding]])</f>
        <v>16</v>
      </c>
      <c r="H26" t="str" cm="1">
        <f t="array" ref="H26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27" spans="2:8" x14ac:dyDescent="0.35">
      <c r="B27" t="s">
        <v>443</v>
      </c>
      <c r="C27">
        <v>5</v>
      </c>
      <c r="D27">
        <v>5</v>
      </c>
      <c r="E27">
        <v>5</v>
      </c>
      <c r="F27">
        <v>5</v>
      </c>
      <c r="G27" s="2">
        <f>SUM(Table15[[#This Row],[Complexity]:[Ease of Understanding]])</f>
        <v>20</v>
      </c>
      <c r="H27" t="str" cm="1">
        <f t="array" ref="H27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28" spans="2:8" x14ac:dyDescent="0.35">
      <c r="B28" t="s">
        <v>444</v>
      </c>
      <c r="C28">
        <v>4</v>
      </c>
      <c r="D28">
        <v>4</v>
      </c>
      <c r="E28">
        <v>4</v>
      </c>
      <c r="F28">
        <v>4</v>
      </c>
      <c r="G28" s="2">
        <f>SUM(Table15[[#This Row],[Complexity]:[Ease of Understanding]])</f>
        <v>16</v>
      </c>
      <c r="H28" t="str" cm="1">
        <f t="array" ref="H28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29" spans="2:8" hidden="1" x14ac:dyDescent="0.35">
      <c r="B29" s="2" t="s">
        <v>445</v>
      </c>
      <c r="C29" s="2">
        <v>3</v>
      </c>
      <c r="D29" s="2">
        <v>3</v>
      </c>
      <c r="E29" s="2">
        <v>3</v>
      </c>
      <c r="F29" s="2">
        <v>3</v>
      </c>
      <c r="G29" s="2">
        <f>SUM(Table15[[#This Row],[Complexity]:[Ease of Understanding]])</f>
        <v>12</v>
      </c>
      <c r="H29" t="str" cm="1">
        <f t="array" ref="H29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30" spans="2:8" x14ac:dyDescent="0.35">
      <c r="B30" t="s">
        <v>446</v>
      </c>
      <c r="C30">
        <v>4</v>
      </c>
      <c r="D30">
        <v>4</v>
      </c>
      <c r="E30">
        <v>4</v>
      </c>
      <c r="F30">
        <v>4</v>
      </c>
      <c r="G30" s="2">
        <f>SUM(Table15[[#This Row],[Complexity]:[Ease of Understanding]])</f>
        <v>16</v>
      </c>
      <c r="H30" t="str" cm="1">
        <f t="array" ref="H30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31" spans="2:8" hidden="1" x14ac:dyDescent="0.35">
      <c r="B31" t="s">
        <v>447</v>
      </c>
      <c r="C31">
        <v>3</v>
      </c>
      <c r="D31">
        <v>3</v>
      </c>
      <c r="E31">
        <v>3</v>
      </c>
      <c r="F31">
        <v>3</v>
      </c>
      <c r="G31" s="2">
        <f>SUM(Table15[[#This Row],[Complexity]:[Ease of Understanding]])</f>
        <v>12</v>
      </c>
      <c r="H31" t="str" cm="1">
        <f t="array" ref="H31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32" spans="2:8" x14ac:dyDescent="0.35">
      <c r="B32" s="2" t="s">
        <v>448</v>
      </c>
      <c r="C32" s="2">
        <v>4</v>
      </c>
      <c r="D32" s="2">
        <v>4</v>
      </c>
      <c r="E32" s="2">
        <v>4</v>
      </c>
      <c r="F32" s="2">
        <v>4</v>
      </c>
      <c r="G32" s="2">
        <f>SUM(Table15[[#This Row],[Complexity]:[Ease of Understanding]])</f>
        <v>16</v>
      </c>
      <c r="H32" t="str" cm="1">
        <f t="array" ref="H32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33" spans="2:8" x14ac:dyDescent="0.35">
      <c r="B33" t="s">
        <v>449</v>
      </c>
      <c r="C33">
        <v>4</v>
      </c>
      <c r="D33">
        <v>4</v>
      </c>
      <c r="E33">
        <v>4</v>
      </c>
      <c r="F33">
        <v>4</v>
      </c>
      <c r="G33" s="2">
        <f>SUM(Table15[[#This Row],[Complexity]:[Ease of Understanding]])</f>
        <v>16</v>
      </c>
      <c r="H33" t="str" cm="1">
        <f t="array" ref="H33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34" spans="2:8" hidden="1" x14ac:dyDescent="0.35">
      <c r="B34" s="2" t="s">
        <v>450</v>
      </c>
      <c r="C34" s="2">
        <v>3</v>
      </c>
      <c r="D34" s="2">
        <v>1</v>
      </c>
      <c r="E34" s="2">
        <v>1</v>
      </c>
      <c r="F34" s="2">
        <v>3</v>
      </c>
      <c r="G34" s="2">
        <f>SUM(Table15[[#This Row],[Complexity]:[Ease of Understanding]])</f>
        <v>8</v>
      </c>
      <c r="H34" t="str" cm="1">
        <f t="array" ref="H34">_xlfn.IFS(Table15[[#This Row],[Total Score]] &lt;= 8, "Not jargon",AND(Table15[[#This Row],[Total Score]] &gt;= 9, Table15[[#This Row],[Total Score]] &lt;= 12), "Borderline jargon",Table15[[#This Row],[Total Score]] &gt;= 13, "Jargon")</f>
        <v>Not jargon</v>
      </c>
    </row>
    <row r="35" spans="2:8" x14ac:dyDescent="0.35">
      <c r="B35" t="s">
        <v>451</v>
      </c>
      <c r="C35">
        <v>4</v>
      </c>
      <c r="D35">
        <v>4</v>
      </c>
      <c r="E35">
        <v>4</v>
      </c>
      <c r="F35">
        <v>4</v>
      </c>
      <c r="G35" s="2">
        <f>SUM(Table15[[#This Row],[Complexity]:[Ease of Understanding]])</f>
        <v>16</v>
      </c>
      <c r="H35" t="str" cm="1">
        <f t="array" ref="H35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36" spans="2:8" x14ac:dyDescent="0.35">
      <c r="B36" t="s">
        <v>452</v>
      </c>
      <c r="C36">
        <v>5</v>
      </c>
      <c r="D36">
        <v>5</v>
      </c>
      <c r="E36">
        <v>5</v>
      </c>
      <c r="F36">
        <v>5</v>
      </c>
      <c r="G36" s="2">
        <f>SUM(Table15[[#This Row],[Complexity]:[Ease of Understanding]])</f>
        <v>20</v>
      </c>
      <c r="H36" t="str" cm="1">
        <f t="array" ref="H36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37" spans="2:8" hidden="1" x14ac:dyDescent="0.35">
      <c r="B37" t="s">
        <v>453</v>
      </c>
      <c r="C37">
        <v>3</v>
      </c>
      <c r="D37">
        <v>3</v>
      </c>
      <c r="E37">
        <v>3</v>
      </c>
      <c r="F37">
        <v>3</v>
      </c>
      <c r="G37" s="2">
        <f>SUM(Table15[[#This Row],[Complexity]:[Ease of Understanding]])</f>
        <v>12</v>
      </c>
      <c r="H37" t="str" cm="1">
        <f t="array" ref="H37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38" spans="2:8" x14ac:dyDescent="0.35">
      <c r="B38" s="2" t="s">
        <v>454</v>
      </c>
      <c r="C38" s="2">
        <v>4</v>
      </c>
      <c r="D38" s="2">
        <v>4</v>
      </c>
      <c r="E38" s="2">
        <v>4</v>
      </c>
      <c r="F38" s="2">
        <v>4</v>
      </c>
      <c r="G38" s="2">
        <f>SUM(Table15[[#This Row],[Complexity]:[Ease of Understanding]])</f>
        <v>16</v>
      </c>
      <c r="H38" t="str" cm="1">
        <f t="array" ref="H38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39" spans="2:8" x14ac:dyDescent="0.35">
      <c r="B39" t="s">
        <v>455</v>
      </c>
      <c r="C39">
        <v>4</v>
      </c>
      <c r="D39">
        <v>4</v>
      </c>
      <c r="E39">
        <v>4</v>
      </c>
      <c r="F39">
        <v>4</v>
      </c>
      <c r="G39" s="2">
        <f>SUM(Table15[[#This Row],[Complexity]:[Ease of Understanding]])</f>
        <v>16</v>
      </c>
      <c r="H39" t="str" cm="1">
        <f t="array" ref="H39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0" spans="2:8" x14ac:dyDescent="0.35">
      <c r="B40" t="s">
        <v>393</v>
      </c>
      <c r="C40">
        <v>5</v>
      </c>
      <c r="D40">
        <v>5</v>
      </c>
      <c r="E40">
        <v>5</v>
      </c>
      <c r="F40">
        <v>5</v>
      </c>
      <c r="G40" s="2">
        <f>SUM(Table15[[#This Row],[Complexity]:[Ease of Understanding]])</f>
        <v>20</v>
      </c>
      <c r="H40" t="str" cm="1">
        <f t="array" ref="H40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1" spans="2:8" x14ac:dyDescent="0.35">
      <c r="B41" t="s">
        <v>456</v>
      </c>
      <c r="C41">
        <v>4</v>
      </c>
      <c r="D41">
        <v>4</v>
      </c>
      <c r="E41">
        <v>4</v>
      </c>
      <c r="F41">
        <v>4</v>
      </c>
      <c r="G41" s="2">
        <f>SUM(Table15[[#This Row],[Complexity]:[Ease of Understanding]])</f>
        <v>16</v>
      </c>
      <c r="H41" t="str" cm="1">
        <f t="array" ref="H41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2" spans="2:8" x14ac:dyDescent="0.35">
      <c r="B42" t="s">
        <v>394</v>
      </c>
      <c r="C42">
        <v>4</v>
      </c>
      <c r="D42">
        <v>4</v>
      </c>
      <c r="E42">
        <v>4</v>
      </c>
      <c r="F42">
        <v>4</v>
      </c>
      <c r="G42" s="2">
        <f>SUM(Table15[[#This Row],[Complexity]:[Ease of Understanding]])</f>
        <v>16</v>
      </c>
      <c r="H42" t="str" cm="1">
        <f t="array" ref="H42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3" spans="2:8" x14ac:dyDescent="0.35">
      <c r="B43" t="s">
        <v>457</v>
      </c>
      <c r="C43">
        <v>5</v>
      </c>
      <c r="D43">
        <v>5</v>
      </c>
      <c r="E43">
        <v>5</v>
      </c>
      <c r="F43">
        <v>5</v>
      </c>
      <c r="G43" s="2">
        <f>SUM(Table15[[#This Row],[Complexity]:[Ease of Understanding]])</f>
        <v>20</v>
      </c>
      <c r="H43" t="str" cm="1">
        <f t="array" ref="H43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4" spans="2:8" x14ac:dyDescent="0.35">
      <c r="B44" t="s">
        <v>395</v>
      </c>
      <c r="C44">
        <v>4</v>
      </c>
      <c r="D44">
        <v>4</v>
      </c>
      <c r="E44">
        <v>4</v>
      </c>
      <c r="F44">
        <v>4</v>
      </c>
      <c r="G44" s="2">
        <f>SUM(Table15[[#This Row],[Complexity]:[Ease of Understanding]])</f>
        <v>16</v>
      </c>
      <c r="H44" t="str" cm="1">
        <f t="array" ref="H44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5" spans="2:8" x14ac:dyDescent="0.35">
      <c r="B45" t="s">
        <v>458</v>
      </c>
      <c r="C45">
        <v>5</v>
      </c>
      <c r="D45">
        <v>5</v>
      </c>
      <c r="E45">
        <v>5</v>
      </c>
      <c r="F45">
        <v>5</v>
      </c>
      <c r="G45" s="2">
        <f>SUM(Table15[[#This Row],[Complexity]:[Ease of Understanding]])</f>
        <v>20</v>
      </c>
      <c r="H45" t="str" cm="1">
        <f t="array" ref="H45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6" spans="2:8" x14ac:dyDescent="0.35">
      <c r="B46" t="s">
        <v>459</v>
      </c>
      <c r="C46">
        <v>5</v>
      </c>
      <c r="D46">
        <v>5</v>
      </c>
      <c r="E46">
        <v>5</v>
      </c>
      <c r="F46">
        <v>5</v>
      </c>
      <c r="G46" s="2">
        <f>SUM(Table15[[#This Row],[Complexity]:[Ease of Understanding]])</f>
        <v>20</v>
      </c>
      <c r="H46" t="str" cm="1">
        <f t="array" ref="H46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7" spans="2:8" x14ac:dyDescent="0.35">
      <c r="B47" s="2" t="s">
        <v>460</v>
      </c>
      <c r="C47" s="2">
        <v>4</v>
      </c>
      <c r="D47" s="2">
        <v>4</v>
      </c>
      <c r="E47" s="2">
        <v>4</v>
      </c>
      <c r="F47" s="2">
        <v>4</v>
      </c>
      <c r="G47" s="2">
        <f>SUM(Table15[[#This Row],[Complexity]:[Ease of Understanding]])</f>
        <v>16</v>
      </c>
      <c r="H47" t="str" cm="1">
        <f t="array" ref="H47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48" spans="2:8" hidden="1" x14ac:dyDescent="0.35">
      <c r="B48" t="s">
        <v>461</v>
      </c>
      <c r="C48">
        <v>3</v>
      </c>
      <c r="D48">
        <v>3</v>
      </c>
      <c r="E48">
        <v>3</v>
      </c>
      <c r="F48">
        <v>3</v>
      </c>
      <c r="G48" s="2">
        <f>SUM(Table15[[#This Row],[Complexity]:[Ease of Understanding]])</f>
        <v>12</v>
      </c>
      <c r="H48" t="str" cm="1">
        <f t="array" ref="H48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49" spans="2:8" hidden="1" x14ac:dyDescent="0.35">
      <c r="B49" t="s">
        <v>462</v>
      </c>
      <c r="C49">
        <v>3</v>
      </c>
      <c r="D49">
        <v>3</v>
      </c>
      <c r="E49">
        <v>3</v>
      </c>
      <c r="F49">
        <v>3</v>
      </c>
      <c r="G49" s="2">
        <f>SUM(Table15[[#This Row],[Complexity]:[Ease of Understanding]])</f>
        <v>12</v>
      </c>
      <c r="H49" t="str" cm="1">
        <f t="array" ref="H49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50" spans="2:8" hidden="1" x14ac:dyDescent="0.35">
      <c r="B50" t="s">
        <v>463</v>
      </c>
      <c r="C50">
        <v>3</v>
      </c>
      <c r="D50">
        <v>3</v>
      </c>
      <c r="E50">
        <v>3</v>
      </c>
      <c r="F50">
        <v>3</v>
      </c>
      <c r="G50" s="2">
        <f>SUM(Table15[[#This Row],[Complexity]:[Ease of Understanding]])</f>
        <v>12</v>
      </c>
      <c r="H50" t="str" cm="1">
        <f t="array" ref="H50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51" spans="2:8" ht="29" x14ac:dyDescent="0.35">
      <c r="B51" s="2" t="s">
        <v>464</v>
      </c>
      <c r="C51" s="2">
        <v>5</v>
      </c>
      <c r="D51" s="2">
        <v>5</v>
      </c>
      <c r="E51" s="2">
        <v>5</v>
      </c>
      <c r="F51" s="2">
        <v>5</v>
      </c>
      <c r="G51" s="2">
        <f>SUM(Table15[[#This Row],[Complexity]:[Ease of Understanding]])</f>
        <v>20</v>
      </c>
      <c r="H51" t="str" cm="1">
        <f t="array" ref="H51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52" spans="2:8" hidden="1" x14ac:dyDescent="0.35">
      <c r="B52" s="2" t="s">
        <v>396</v>
      </c>
      <c r="C52" s="2">
        <v>3</v>
      </c>
      <c r="D52" s="2">
        <v>3</v>
      </c>
      <c r="E52" s="2">
        <v>3</v>
      </c>
      <c r="F52" s="2">
        <v>3</v>
      </c>
      <c r="G52" s="2">
        <f>SUM(Table15[[#This Row],[Complexity]:[Ease of Understanding]])</f>
        <v>12</v>
      </c>
      <c r="H52" t="str" cm="1">
        <f t="array" ref="H52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53" spans="2:8" x14ac:dyDescent="0.35">
      <c r="B53" t="s">
        <v>465</v>
      </c>
      <c r="C53">
        <v>4</v>
      </c>
      <c r="D53">
        <v>4</v>
      </c>
      <c r="E53">
        <v>4</v>
      </c>
      <c r="F53">
        <v>4</v>
      </c>
      <c r="G53" s="2">
        <f>SUM(Table15[[#This Row],[Complexity]:[Ease of Understanding]])</f>
        <v>16</v>
      </c>
      <c r="H53" t="str" cm="1">
        <f t="array" ref="H53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54" spans="2:8" x14ac:dyDescent="0.35">
      <c r="B54" s="2" t="s">
        <v>466</v>
      </c>
      <c r="C54" s="2">
        <v>4</v>
      </c>
      <c r="D54" s="2">
        <v>4</v>
      </c>
      <c r="E54" s="2">
        <v>4</v>
      </c>
      <c r="F54" s="2">
        <v>4</v>
      </c>
      <c r="G54" s="2">
        <f>SUM(Table15[[#This Row],[Complexity]:[Ease of Understanding]])</f>
        <v>16</v>
      </c>
      <c r="H54" t="str" cm="1">
        <f t="array" ref="H54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55" spans="2:8" hidden="1" x14ac:dyDescent="0.35">
      <c r="B55" s="2" t="s">
        <v>467</v>
      </c>
      <c r="C55" s="2">
        <v>3</v>
      </c>
      <c r="D55" s="2">
        <v>3</v>
      </c>
      <c r="E55" s="2">
        <v>3</v>
      </c>
      <c r="F55" s="2">
        <v>3</v>
      </c>
      <c r="G55" s="2">
        <f>SUM(Table15[[#This Row],[Complexity]:[Ease of Understanding]])</f>
        <v>12</v>
      </c>
      <c r="H55" t="str" cm="1">
        <f t="array" ref="H55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56" spans="2:8" x14ac:dyDescent="0.35">
      <c r="B56" t="s">
        <v>468</v>
      </c>
      <c r="C56">
        <v>5</v>
      </c>
      <c r="D56">
        <v>5</v>
      </c>
      <c r="E56">
        <v>5</v>
      </c>
      <c r="F56">
        <v>5</v>
      </c>
      <c r="G56" s="2">
        <f>SUM(Table15[[#This Row],[Complexity]:[Ease of Understanding]])</f>
        <v>20</v>
      </c>
      <c r="H56" t="str" cm="1">
        <f t="array" ref="H56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57" spans="2:8" ht="29" x14ac:dyDescent="0.35">
      <c r="B57" s="2" t="s">
        <v>469</v>
      </c>
      <c r="C57" s="2">
        <v>5</v>
      </c>
      <c r="D57" s="2">
        <v>5</v>
      </c>
      <c r="E57" s="2">
        <v>5</v>
      </c>
      <c r="F57" s="2">
        <v>5</v>
      </c>
      <c r="G57" s="2">
        <f>SUM(Table15[[#This Row],[Complexity]:[Ease of Understanding]])</f>
        <v>20</v>
      </c>
      <c r="H57" t="str" cm="1">
        <f t="array" ref="H57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58" spans="2:8" x14ac:dyDescent="0.35">
      <c r="B58" s="2" t="s">
        <v>470</v>
      </c>
      <c r="C58" s="2">
        <v>4</v>
      </c>
      <c r="D58" s="2">
        <v>4</v>
      </c>
      <c r="E58" s="2">
        <v>4</v>
      </c>
      <c r="F58" s="2">
        <v>4</v>
      </c>
      <c r="G58" s="2">
        <f>SUM(Table15[[#This Row],[Complexity]:[Ease of Understanding]])</f>
        <v>16</v>
      </c>
      <c r="H58" t="str" cm="1">
        <f t="array" ref="H58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59" spans="2:8" hidden="1" x14ac:dyDescent="0.35">
      <c r="B59" s="2" t="s">
        <v>471</v>
      </c>
      <c r="C59" s="2">
        <v>3</v>
      </c>
      <c r="D59" s="2">
        <v>3</v>
      </c>
      <c r="E59" s="2">
        <v>3</v>
      </c>
      <c r="F59" s="2">
        <v>3</v>
      </c>
      <c r="G59" s="2">
        <f>SUM(Table15[[#This Row],[Complexity]:[Ease of Understanding]])</f>
        <v>12</v>
      </c>
      <c r="H59" t="str" cm="1">
        <f t="array" ref="H59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60" spans="2:8" x14ac:dyDescent="0.35">
      <c r="B60" s="2" t="s">
        <v>472</v>
      </c>
      <c r="C60" s="2">
        <v>4</v>
      </c>
      <c r="D60" s="2">
        <v>4</v>
      </c>
      <c r="E60" s="2">
        <v>4</v>
      </c>
      <c r="F60" s="2">
        <v>4</v>
      </c>
      <c r="G60" s="2">
        <f>SUM(Table15[[#This Row],[Complexity]:[Ease of Understanding]])</f>
        <v>16</v>
      </c>
      <c r="H60" t="str" cm="1">
        <f t="array" ref="H60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61" spans="2:8" x14ac:dyDescent="0.35">
      <c r="B61" t="s">
        <v>473</v>
      </c>
      <c r="C61">
        <v>4</v>
      </c>
      <c r="D61">
        <v>4</v>
      </c>
      <c r="E61">
        <v>4</v>
      </c>
      <c r="F61">
        <v>4</v>
      </c>
      <c r="G61" s="2">
        <f>SUM(Table15[[#This Row],[Complexity]:[Ease of Understanding]])</f>
        <v>16</v>
      </c>
      <c r="H61" t="str" cm="1">
        <f t="array" ref="H61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62" spans="2:8" hidden="1" x14ac:dyDescent="0.35">
      <c r="B62" s="2" t="s">
        <v>474</v>
      </c>
      <c r="C62" s="2">
        <v>3</v>
      </c>
      <c r="D62" s="2">
        <v>3</v>
      </c>
      <c r="E62" s="2">
        <v>3</v>
      </c>
      <c r="F62" s="2">
        <v>3</v>
      </c>
      <c r="G62" s="2">
        <f>SUM(Table15[[#This Row],[Complexity]:[Ease of Understanding]])</f>
        <v>12</v>
      </c>
      <c r="H62" t="str" cm="1">
        <f t="array" ref="H62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63" spans="2:8" hidden="1" x14ac:dyDescent="0.35">
      <c r="B63" t="s">
        <v>475</v>
      </c>
      <c r="C63">
        <v>3</v>
      </c>
      <c r="D63">
        <v>3</v>
      </c>
      <c r="E63">
        <v>3</v>
      </c>
      <c r="F63">
        <v>3</v>
      </c>
      <c r="G63" s="2">
        <f>SUM(Table15[[#This Row],[Complexity]:[Ease of Understanding]])</f>
        <v>12</v>
      </c>
      <c r="H63" t="str" cm="1">
        <f t="array" ref="H63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64" spans="2:8" hidden="1" x14ac:dyDescent="0.35">
      <c r="B64" t="s">
        <v>397</v>
      </c>
      <c r="C64">
        <v>3</v>
      </c>
      <c r="D64">
        <v>3</v>
      </c>
      <c r="E64">
        <v>3</v>
      </c>
      <c r="F64">
        <v>3</v>
      </c>
      <c r="G64" s="2">
        <f>SUM(Table15[[#This Row],[Complexity]:[Ease of Understanding]])</f>
        <v>12</v>
      </c>
      <c r="H64" t="str" cm="1">
        <f t="array" ref="H64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65" spans="2:8" hidden="1" x14ac:dyDescent="0.35">
      <c r="B65" s="2" t="s">
        <v>476</v>
      </c>
      <c r="C65" s="2">
        <v>3</v>
      </c>
      <c r="D65" s="2">
        <v>3</v>
      </c>
      <c r="E65" s="2">
        <v>3</v>
      </c>
      <c r="F65" s="2">
        <v>3</v>
      </c>
      <c r="G65" s="2">
        <f>SUM(Table15[[#This Row],[Complexity]:[Ease of Understanding]])</f>
        <v>12</v>
      </c>
      <c r="H65" t="str" cm="1">
        <f t="array" ref="H65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66" spans="2:8" hidden="1" x14ac:dyDescent="0.35">
      <c r="B66" s="2" t="s">
        <v>477</v>
      </c>
      <c r="C66" s="2">
        <v>3</v>
      </c>
      <c r="D66" s="2">
        <v>3</v>
      </c>
      <c r="E66" s="2">
        <v>3</v>
      </c>
      <c r="F66" s="2">
        <v>3</v>
      </c>
      <c r="G66" s="2">
        <f>SUM(Table15[[#This Row],[Complexity]:[Ease of Understanding]])</f>
        <v>12</v>
      </c>
      <c r="H66" t="str" cm="1">
        <f t="array" ref="H66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67" spans="2:8" hidden="1" x14ac:dyDescent="0.35">
      <c r="B67" s="2" t="s">
        <v>478</v>
      </c>
      <c r="C67" s="2">
        <v>3</v>
      </c>
      <c r="D67" s="2">
        <v>3</v>
      </c>
      <c r="E67" s="2">
        <v>3</v>
      </c>
      <c r="F67" s="2">
        <v>3</v>
      </c>
      <c r="G67" s="2">
        <f>SUM(Table15[[#This Row],[Complexity]:[Ease of Understanding]])</f>
        <v>12</v>
      </c>
      <c r="H67" t="str" cm="1">
        <f t="array" ref="H67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68" spans="2:8" hidden="1" x14ac:dyDescent="0.35">
      <c r="B68" t="s">
        <v>479</v>
      </c>
      <c r="C68">
        <v>3</v>
      </c>
      <c r="D68">
        <v>3</v>
      </c>
      <c r="E68">
        <v>3</v>
      </c>
      <c r="F68">
        <v>3</v>
      </c>
      <c r="G68" s="2">
        <f>SUM(Table15[[#This Row],[Complexity]:[Ease of Understanding]])</f>
        <v>12</v>
      </c>
      <c r="H68" t="str" cm="1">
        <f t="array" ref="H68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69" spans="2:8" hidden="1" x14ac:dyDescent="0.35">
      <c r="B69" t="s">
        <v>480</v>
      </c>
      <c r="C69">
        <v>3</v>
      </c>
      <c r="D69">
        <v>3</v>
      </c>
      <c r="E69">
        <v>3</v>
      </c>
      <c r="F69">
        <v>3</v>
      </c>
      <c r="G69" s="2">
        <f>SUM(Table15[[#This Row],[Complexity]:[Ease of Understanding]])</f>
        <v>12</v>
      </c>
      <c r="H69" t="str" cm="1">
        <f t="array" ref="H69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70" spans="2:8" hidden="1" x14ac:dyDescent="0.35">
      <c r="B70" t="s">
        <v>481</v>
      </c>
      <c r="C70">
        <v>3</v>
      </c>
      <c r="D70">
        <v>3</v>
      </c>
      <c r="E70">
        <v>3</v>
      </c>
      <c r="F70">
        <v>3</v>
      </c>
      <c r="G70" s="2">
        <f>SUM(Table15[[#This Row],[Complexity]:[Ease of Understanding]])</f>
        <v>12</v>
      </c>
      <c r="H70" t="str" cm="1">
        <f t="array" ref="H70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71" spans="2:8" hidden="1" x14ac:dyDescent="0.35">
      <c r="B71" s="2" t="s">
        <v>482</v>
      </c>
      <c r="C71" s="2">
        <v>3</v>
      </c>
      <c r="D71" s="2">
        <v>3</v>
      </c>
      <c r="E71" s="2">
        <v>3</v>
      </c>
      <c r="F71" s="2">
        <v>3</v>
      </c>
      <c r="G71" s="2">
        <f>SUM(Table15[[#This Row],[Complexity]:[Ease of Understanding]])</f>
        <v>12</v>
      </c>
      <c r="H71" t="str" cm="1">
        <f t="array" ref="H71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72" spans="2:8" hidden="1" x14ac:dyDescent="0.35">
      <c r="B72" s="2" t="s">
        <v>398</v>
      </c>
      <c r="C72" s="2">
        <v>3</v>
      </c>
      <c r="D72" s="2">
        <v>3</v>
      </c>
      <c r="E72" s="2">
        <v>3</v>
      </c>
      <c r="F72" s="2">
        <v>3</v>
      </c>
      <c r="G72" s="2">
        <f>SUM(Table15[[#This Row],[Complexity]:[Ease of Understanding]])</f>
        <v>12</v>
      </c>
      <c r="H72" t="str" cm="1">
        <f t="array" ref="H72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73" spans="2:8" hidden="1" x14ac:dyDescent="0.35">
      <c r="B73" t="s">
        <v>483</v>
      </c>
      <c r="C73">
        <v>3</v>
      </c>
      <c r="D73">
        <v>3</v>
      </c>
      <c r="E73">
        <v>3</v>
      </c>
      <c r="F73">
        <v>3</v>
      </c>
      <c r="G73" s="2">
        <f>SUM(Table15[[#This Row],[Complexity]:[Ease of Understanding]])</f>
        <v>12</v>
      </c>
      <c r="H73" t="str" cm="1">
        <f t="array" ref="H73">_xlfn.IFS(Table15[[#This Row],[Total Score]] &lt;= 8, "Not jargon",AND(Table15[[#This Row],[Total Score]] &gt;= 9, Table15[[#This Row],[Total Score]] &lt;= 12), "Borderline jargon",Table15[[#This Row],[Total Score]] &gt;= 13, "Jargon")</f>
        <v>Borderline jargon</v>
      </c>
    </row>
    <row r="74" spans="2:8" x14ac:dyDescent="0.35">
      <c r="B74" t="s">
        <v>484</v>
      </c>
      <c r="C74">
        <v>5</v>
      </c>
      <c r="D74">
        <v>5</v>
      </c>
      <c r="E74">
        <v>5</v>
      </c>
      <c r="F74">
        <v>5</v>
      </c>
      <c r="G74" s="2">
        <f>SUM(Table15[[#This Row],[Complexity]:[Ease of Understanding]])</f>
        <v>20</v>
      </c>
      <c r="H74" t="str" cm="1">
        <f t="array" ref="H74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75" spans="2:8" x14ac:dyDescent="0.35">
      <c r="B75" s="2" t="s">
        <v>485</v>
      </c>
      <c r="C75" s="2">
        <v>4</v>
      </c>
      <c r="D75" s="2">
        <v>4</v>
      </c>
      <c r="E75" s="2">
        <v>4</v>
      </c>
      <c r="F75" s="2">
        <v>4</v>
      </c>
      <c r="G75" s="2">
        <f>SUM(Table15[[#This Row],[Complexity]:[Ease of Understanding]])</f>
        <v>16</v>
      </c>
      <c r="H75" t="str" cm="1">
        <f t="array" ref="H75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76" spans="2:8" x14ac:dyDescent="0.35">
      <c r="B76" t="s">
        <v>486</v>
      </c>
      <c r="C76">
        <v>5</v>
      </c>
      <c r="D76">
        <v>5</v>
      </c>
      <c r="E76">
        <v>5</v>
      </c>
      <c r="F76">
        <v>5</v>
      </c>
      <c r="G76" s="2">
        <f>SUM(Table15[[#This Row],[Complexity]:[Ease of Understanding]])</f>
        <v>20</v>
      </c>
      <c r="H76" t="str" cm="1">
        <f t="array" ref="H76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77" spans="2:8" x14ac:dyDescent="0.35">
      <c r="B77" t="s">
        <v>487</v>
      </c>
      <c r="C77">
        <v>4</v>
      </c>
      <c r="D77">
        <v>4</v>
      </c>
      <c r="E77">
        <v>4</v>
      </c>
      <c r="F77">
        <v>4</v>
      </c>
      <c r="G77" s="2">
        <f>SUM(Table15[[#This Row],[Complexity]:[Ease of Understanding]])</f>
        <v>16</v>
      </c>
      <c r="H77" t="str" cm="1">
        <f t="array" ref="H77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78" spans="2:8" x14ac:dyDescent="0.35">
      <c r="B78" t="s">
        <v>488</v>
      </c>
      <c r="C78">
        <v>4</v>
      </c>
      <c r="D78">
        <v>4</v>
      </c>
      <c r="E78">
        <v>4</v>
      </c>
      <c r="F78">
        <v>4</v>
      </c>
      <c r="G78" s="2">
        <f>SUM(Table15[[#This Row],[Complexity]:[Ease of Understanding]])</f>
        <v>16</v>
      </c>
      <c r="H78" t="str" cm="1">
        <f t="array" ref="H78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79" spans="2:8" x14ac:dyDescent="0.35">
      <c r="B79" t="s">
        <v>489</v>
      </c>
      <c r="C79">
        <v>4</v>
      </c>
      <c r="D79">
        <v>4</v>
      </c>
      <c r="E79">
        <v>4</v>
      </c>
      <c r="F79">
        <v>4</v>
      </c>
      <c r="G79" s="2">
        <f>SUM(Table15[[#This Row],[Complexity]:[Ease of Understanding]])</f>
        <v>16</v>
      </c>
      <c r="H79" t="str" cm="1">
        <f t="array" ref="H79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80" spans="2:8" x14ac:dyDescent="0.35">
      <c r="B80" t="s">
        <v>490</v>
      </c>
      <c r="C80">
        <v>4</v>
      </c>
      <c r="D80">
        <v>4</v>
      </c>
      <c r="E80">
        <v>4</v>
      </c>
      <c r="F80">
        <v>4</v>
      </c>
      <c r="G80" s="2">
        <f>SUM(Table15[[#This Row],[Complexity]:[Ease of Understanding]])</f>
        <v>16</v>
      </c>
      <c r="H80" t="str" cm="1">
        <f t="array" ref="H80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81" spans="2:8" x14ac:dyDescent="0.35">
      <c r="B81" t="s">
        <v>491</v>
      </c>
      <c r="C81">
        <v>4</v>
      </c>
      <c r="D81">
        <v>5</v>
      </c>
      <c r="E81">
        <v>5</v>
      </c>
      <c r="F81">
        <v>5</v>
      </c>
      <c r="G81" s="2">
        <f>SUM(Table15[[#This Row],[Complexity]:[Ease of Understanding]])</f>
        <v>19</v>
      </c>
      <c r="H81" t="str" cm="1">
        <f t="array" ref="H81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82" spans="2:8" x14ac:dyDescent="0.35">
      <c r="B82" t="s">
        <v>492</v>
      </c>
      <c r="C82">
        <v>5</v>
      </c>
      <c r="D82">
        <v>5</v>
      </c>
      <c r="E82">
        <v>5</v>
      </c>
      <c r="F82">
        <v>5</v>
      </c>
      <c r="G82" s="2">
        <f>SUM(Table15[[#This Row],[Complexity]:[Ease of Understanding]])</f>
        <v>20</v>
      </c>
      <c r="H82" t="str" cm="1">
        <f t="array" ref="H82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83" spans="2:8" x14ac:dyDescent="0.35">
      <c r="B83" s="2" t="s">
        <v>493</v>
      </c>
      <c r="C83" s="2">
        <v>5</v>
      </c>
      <c r="D83" s="2">
        <v>5</v>
      </c>
      <c r="E83" s="2">
        <v>5</v>
      </c>
      <c r="F83" s="2">
        <v>5</v>
      </c>
      <c r="G83" s="2">
        <f>SUM(Table15[[#This Row],[Complexity]:[Ease of Understanding]])</f>
        <v>20</v>
      </c>
      <c r="H83" t="str" cm="1">
        <f t="array" ref="H83">_xlfn.IFS(Table15[[#This Row],[Total Score]] &lt;= 8, "Not jargon",AND(Table15[[#This Row],[Total Score]] &gt;= 9, Table15[[#This Row],[Total Score]] &lt;= 12), "Borderline jargon",Table15[[#This Row],[Total Score]] &gt;= 13, "Jargon")</f>
        <v>Jargon</v>
      </c>
    </row>
    <row r="85" spans="2:8" x14ac:dyDescent="0.35">
      <c r="G85" t="s">
        <v>42</v>
      </c>
      <c r="H85">
        <f>COUNTIF(Table15[Classification],G85)</f>
        <v>52</v>
      </c>
    </row>
    <row r="86" spans="2:8" x14ac:dyDescent="0.35">
      <c r="G86" t="s">
        <v>43</v>
      </c>
      <c r="H86">
        <f>COUNTIF(Table15[Classification],G86)</f>
        <v>26</v>
      </c>
    </row>
    <row r="87" spans="2:8" x14ac:dyDescent="0.35">
      <c r="G87" t="s">
        <v>44</v>
      </c>
      <c r="H87">
        <f>COUNTIF(Table15[Classification],G87)</f>
        <v>3</v>
      </c>
    </row>
    <row r="88" spans="2:8" x14ac:dyDescent="0.35">
      <c r="H88">
        <f>SUM(H85:H87)</f>
        <v>81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E2DB-9462-4AB7-92B7-9171E2564AC9}">
  <dimension ref="B4:H35"/>
  <sheetViews>
    <sheetView topLeftCell="A4" workbookViewId="0">
      <selection activeCell="H53" sqref="H53"/>
    </sheetView>
  </sheetViews>
  <sheetFormatPr defaultRowHeight="14.5" x14ac:dyDescent="0.35"/>
  <cols>
    <col min="2" max="2" width="33.26953125" customWidth="1"/>
    <col min="3" max="3" width="12.453125" customWidth="1"/>
    <col min="4" max="4" width="11.81640625" customWidth="1"/>
    <col min="5" max="5" width="23.7265625" customWidth="1"/>
    <col min="6" max="6" width="21.453125" customWidth="1"/>
    <col min="7" max="7" width="12" customWidth="1"/>
    <col min="8" max="8" width="14.453125" customWidth="1"/>
  </cols>
  <sheetData>
    <row r="4" spans="2:8" x14ac:dyDescent="0.35"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2:8" x14ac:dyDescent="0.35">
      <c r="B5" t="s">
        <v>388</v>
      </c>
      <c r="C5">
        <v>4</v>
      </c>
      <c r="D5">
        <v>4</v>
      </c>
      <c r="E5">
        <v>4</v>
      </c>
      <c r="F5">
        <v>4</v>
      </c>
      <c r="G5">
        <f>SUM(Table14[[#This Row],[Complexity]:[Ease of Understanding]])</f>
        <v>16</v>
      </c>
      <c r="H5" t="str" cm="1">
        <f t="array" ref="H5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6" spans="2:8" hidden="1" x14ac:dyDescent="0.35">
      <c r="B6" t="s">
        <v>399</v>
      </c>
      <c r="C6">
        <v>3</v>
      </c>
      <c r="D6">
        <v>3</v>
      </c>
      <c r="E6">
        <v>3</v>
      </c>
      <c r="F6">
        <v>3</v>
      </c>
      <c r="G6">
        <f>SUM(Table14[[#This Row],[Complexity]:[Ease of Understanding]])</f>
        <v>12</v>
      </c>
      <c r="H6" t="str" cm="1">
        <f t="array" ref="H6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7" spans="2:8" x14ac:dyDescent="0.35">
      <c r="B7" t="s">
        <v>400</v>
      </c>
      <c r="C7">
        <v>4</v>
      </c>
      <c r="D7">
        <v>4</v>
      </c>
      <c r="E7">
        <v>4</v>
      </c>
      <c r="F7">
        <v>4</v>
      </c>
      <c r="G7">
        <f>SUM(Table14[[#This Row],[Complexity]:[Ease of Understanding]])</f>
        <v>16</v>
      </c>
      <c r="H7" t="str" cm="1">
        <f t="array" ref="H7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8" spans="2:8" hidden="1" x14ac:dyDescent="0.35">
      <c r="B8" t="s">
        <v>401</v>
      </c>
      <c r="C8">
        <v>3</v>
      </c>
      <c r="D8">
        <v>3</v>
      </c>
      <c r="E8">
        <v>3</v>
      </c>
      <c r="F8">
        <v>3</v>
      </c>
      <c r="G8">
        <f>SUM(Table14[[#This Row],[Complexity]:[Ease of Understanding]])</f>
        <v>12</v>
      </c>
      <c r="H8" t="str" cm="1">
        <f t="array" ref="H8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9" spans="2:8" hidden="1" x14ac:dyDescent="0.35">
      <c r="B9" t="s">
        <v>402</v>
      </c>
      <c r="C9">
        <v>3</v>
      </c>
      <c r="D9">
        <v>3</v>
      </c>
      <c r="E9">
        <v>3</v>
      </c>
      <c r="F9">
        <v>3</v>
      </c>
      <c r="G9">
        <f>SUM(Table14[[#This Row],[Complexity]:[Ease of Understanding]])</f>
        <v>12</v>
      </c>
      <c r="H9" t="str" cm="1">
        <f t="array" ref="H9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10" spans="2:8" hidden="1" x14ac:dyDescent="0.35">
      <c r="B10" t="s">
        <v>403</v>
      </c>
      <c r="C10">
        <v>3</v>
      </c>
      <c r="D10">
        <v>3</v>
      </c>
      <c r="E10">
        <v>3</v>
      </c>
      <c r="F10">
        <v>3</v>
      </c>
      <c r="G10">
        <f>SUM(Table14[[#This Row],[Complexity]:[Ease of Understanding]])</f>
        <v>12</v>
      </c>
      <c r="H10" t="str" cm="1">
        <f t="array" ref="H10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11" spans="2:8" x14ac:dyDescent="0.35">
      <c r="B11" t="s">
        <v>404</v>
      </c>
      <c r="C11">
        <v>4</v>
      </c>
      <c r="D11">
        <v>4</v>
      </c>
      <c r="E11">
        <v>4</v>
      </c>
      <c r="F11">
        <v>4</v>
      </c>
      <c r="G11">
        <f>SUM(Table14[[#This Row],[Complexity]:[Ease of Understanding]])</f>
        <v>16</v>
      </c>
      <c r="H11" t="str" cm="1">
        <f t="array" ref="H11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12" spans="2:8" hidden="1" x14ac:dyDescent="0.35">
      <c r="B12" t="s">
        <v>405</v>
      </c>
      <c r="C12">
        <v>3</v>
      </c>
      <c r="D12">
        <v>3</v>
      </c>
      <c r="E12">
        <v>3</v>
      </c>
      <c r="F12">
        <v>3</v>
      </c>
      <c r="G12">
        <f>SUM(Table14[[#This Row],[Complexity]:[Ease of Understanding]])</f>
        <v>12</v>
      </c>
      <c r="H12" t="str" cm="1">
        <f t="array" ref="H12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13" spans="2:8" hidden="1" x14ac:dyDescent="0.35">
      <c r="B13" t="s">
        <v>406</v>
      </c>
      <c r="C13">
        <v>3</v>
      </c>
      <c r="D13">
        <v>3</v>
      </c>
      <c r="E13">
        <v>3</v>
      </c>
      <c r="F13">
        <v>3</v>
      </c>
      <c r="G13">
        <f>SUM(Table14[[#This Row],[Complexity]:[Ease of Understanding]])</f>
        <v>12</v>
      </c>
      <c r="H13" t="str" cm="1">
        <f t="array" ref="H13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14" spans="2:8" hidden="1" x14ac:dyDescent="0.35">
      <c r="B14" t="s">
        <v>407</v>
      </c>
      <c r="C14">
        <v>3</v>
      </c>
      <c r="D14">
        <v>3</v>
      </c>
      <c r="E14">
        <v>3</v>
      </c>
      <c r="F14">
        <v>3</v>
      </c>
      <c r="G14">
        <f>SUM(Table14[[#This Row],[Complexity]:[Ease of Understanding]])</f>
        <v>12</v>
      </c>
      <c r="H14" t="str" cm="1">
        <f t="array" ref="H14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15" spans="2:8" hidden="1" x14ac:dyDescent="0.35">
      <c r="B15" t="s">
        <v>408</v>
      </c>
      <c r="C15">
        <v>3</v>
      </c>
      <c r="D15">
        <v>3</v>
      </c>
      <c r="E15">
        <v>3</v>
      </c>
      <c r="F15">
        <v>3</v>
      </c>
      <c r="G15">
        <f>SUM(Table14[[#This Row],[Complexity]:[Ease of Understanding]])</f>
        <v>12</v>
      </c>
      <c r="H15" t="str" cm="1">
        <f t="array" ref="H15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16" spans="2:8" hidden="1" x14ac:dyDescent="0.35">
      <c r="B16" t="s">
        <v>409</v>
      </c>
      <c r="C16">
        <v>2</v>
      </c>
      <c r="D16">
        <v>2</v>
      </c>
      <c r="E16">
        <v>2</v>
      </c>
      <c r="F16">
        <v>2</v>
      </c>
      <c r="G16">
        <f>SUM(Table14[[#This Row],[Complexity]:[Ease of Understanding]])</f>
        <v>8</v>
      </c>
      <c r="H16" t="str" cm="1">
        <f t="array" ref="H16">_xlfn.IFS(Table14[[#This Row],[Total Score]] &lt;= 8, "Not jargon",AND(Table14[[#This Row],[Total Score]] &gt;= 9, Table14[[#This Row],[Total Score]] &lt;= 12), "Borderline jargon",Table14[[#This Row],[Total Score]] &gt;= 13, "Jargon")</f>
        <v>Not jargon</v>
      </c>
    </row>
    <row r="17" spans="2:8" x14ac:dyDescent="0.35">
      <c r="B17" t="s">
        <v>410</v>
      </c>
      <c r="C17">
        <v>4</v>
      </c>
      <c r="D17">
        <v>4</v>
      </c>
      <c r="E17">
        <v>4</v>
      </c>
      <c r="F17">
        <v>4</v>
      </c>
      <c r="G17">
        <f>SUM(Table14[[#This Row],[Complexity]:[Ease of Understanding]])</f>
        <v>16</v>
      </c>
      <c r="H17" t="str" cm="1">
        <f t="array" ref="H17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18" spans="2:8" x14ac:dyDescent="0.35">
      <c r="B18" t="s">
        <v>411</v>
      </c>
      <c r="C18">
        <v>4</v>
      </c>
      <c r="D18">
        <v>4</v>
      </c>
      <c r="E18">
        <v>4</v>
      </c>
      <c r="F18">
        <v>4</v>
      </c>
      <c r="G18">
        <f>SUM(Table14[[#This Row],[Complexity]:[Ease of Understanding]])</f>
        <v>16</v>
      </c>
      <c r="H18" t="str" cm="1">
        <f t="array" ref="H18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19" spans="2:8" hidden="1" x14ac:dyDescent="0.35">
      <c r="B19" t="s">
        <v>412</v>
      </c>
      <c r="C19">
        <v>3</v>
      </c>
      <c r="D19">
        <v>3</v>
      </c>
      <c r="E19">
        <v>3</v>
      </c>
      <c r="F19">
        <v>3</v>
      </c>
      <c r="G19">
        <f>SUM(Table14[[#This Row],[Complexity]:[Ease of Understanding]])</f>
        <v>12</v>
      </c>
      <c r="H19" t="str" cm="1">
        <f t="array" ref="H19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20" spans="2:8" hidden="1" x14ac:dyDescent="0.35">
      <c r="B20" t="s">
        <v>413</v>
      </c>
      <c r="C20">
        <v>3</v>
      </c>
      <c r="D20">
        <v>3</v>
      </c>
      <c r="E20">
        <v>3</v>
      </c>
      <c r="F20">
        <v>3</v>
      </c>
      <c r="G20">
        <f>SUM(Table14[[#This Row],[Complexity]:[Ease of Understanding]])</f>
        <v>12</v>
      </c>
      <c r="H20" t="str" cm="1">
        <f t="array" ref="H20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21" spans="2:8" hidden="1" x14ac:dyDescent="0.35">
      <c r="B21" t="s">
        <v>414</v>
      </c>
      <c r="C21">
        <v>2</v>
      </c>
      <c r="D21">
        <v>2</v>
      </c>
      <c r="E21">
        <v>2</v>
      </c>
      <c r="F21">
        <v>2</v>
      </c>
      <c r="G21">
        <f>SUM(Table14[[#This Row],[Complexity]:[Ease of Understanding]])</f>
        <v>8</v>
      </c>
      <c r="H21" t="str" cm="1">
        <f t="array" ref="H21">_xlfn.IFS(Table14[[#This Row],[Total Score]] &lt;= 8, "Not jargon",AND(Table14[[#This Row],[Total Score]] &gt;= 9, Table14[[#This Row],[Total Score]] &lt;= 12), "Borderline jargon",Table14[[#This Row],[Total Score]] &gt;= 13, "Jargon")</f>
        <v>Not jargon</v>
      </c>
    </row>
    <row r="22" spans="2:8" hidden="1" x14ac:dyDescent="0.35">
      <c r="B22" t="s">
        <v>415</v>
      </c>
      <c r="C22">
        <v>2</v>
      </c>
      <c r="D22">
        <v>2</v>
      </c>
      <c r="E22">
        <v>2</v>
      </c>
      <c r="F22">
        <v>2</v>
      </c>
      <c r="G22">
        <f>SUM(Table14[[#This Row],[Complexity]:[Ease of Understanding]])</f>
        <v>8</v>
      </c>
      <c r="H22" t="str" cm="1">
        <f t="array" ref="H22">_xlfn.IFS(Table14[[#This Row],[Total Score]] &lt;= 8, "Not jargon",AND(Table14[[#This Row],[Total Score]] &gt;= 9, Table14[[#This Row],[Total Score]] &lt;= 12), "Borderline jargon",Table14[[#This Row],[Total Score]] &gt;= 13, "Jargon")</f>
        <v>Not jargon</v>
      </c>
    </row>
    <row r="23" spans="2:8" hidden="1" x14ac:dyDescent="0.35">
      <c r="B23" t="s">
        <v>416</v>
      </c>
      <c r="C23">
        <v>3</v>
      </c>
      <c r="D23">
        <v>3</v>
      </c>
      <c r="E23">
        <v>3</v>
      </c>
      <c r="F23">
        <v>3</v>
      </c>
      <c r="G23">
        <f>SUM(Table14[[#This Row],[Complexity]:[Ease of Understanding]])</f>
        <v>12</v>
      </c>
      <c r="H23" t="str" cm="1">
        <f t="array" ref="H23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24" spans="2:8" hidden="1" x14ac:dyDescent="0.35">
      <c r="B24" t="s">
        <v>417</v>
      </c>
      <c r="C24">
        <v>3</v>
      </c>
      <c r="D24">
        <v>3</v>
      </c>
      <c r="E24">
        <v>3</v>
      </c>
      <c r="F24">
        <v>3</v>
      </c>
      <c r="G24">
        <f>SUM(Table14[[#This Row],[Complexity]:[Ease of Understanding]])</f>
        <v>12</v>
      </c>
      <c r="H24" t="str" cm="1">
        <f t="array" ref="H24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25" spans="2:8" hidden="1" x14ac:dyDescent="0.35">
      <c r="B25" t="s">
        <v>418</v>
      </c>
      <c r="C25">
        <v>3</v>
      </c>
      <c r="D25">
        <v>3</v>
      </c>
      <c r="E25">
        <v>3</v>
      </c>
      <c r="F25">
        <v>3</v>
      </c>
      <c r="G25">
        <f>SUM(Table14[[#This Row],[Complexity]:[Ease of Understanding]])</f>
        <v>12</v>
      </c>
      <c r="H25" t="str" cm="1">
        <f t="array" ref="H25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26" spans="2:8" hidden="1" x14ac:dyDescent="0.35">
      <c r="B26" t="s">
        <v>419</v>
      </c>
      <c r="C26">
        <v>3</v>
      </c>
      <c r="D26">
        <v>3</v>
      </c>
      <c r="E26">
        <v>3</v>
      </c>
      <c r="F26">
        <v>3</v>
      </c>
      <c r="G26">
        <f>SUM(Table14[[#This Row],[Complexity]:[Ease of Understanding]])</f>
        <v>12</v>
      </c>
      <c r="H26" t="str" cm="1">
        <f t="array" ref="H26">_xlfn.IFS(Table14[[#This Row],[Total Score]] &lt;= 8, "Not jargon",AND(Table14[[#This Row],[Total Score]] &gt;= 9, Table14[[#This Row],[Total Score]] &lt;= 12), "Borderline jargon",Table14[[#This Row],[Total Score]] &gt;= 13, "Jargon")</f>
        <v>Borderline jargon</v>
      </c>
    </row>
    <row r="27" spans="2:8" x14ac:dyDescent="0.35">
      <c r="B27" t="s">
        <v>420</v>
      </c>
      <c r="C27">
        <v>4</v>
      </c>
      <c r="D27">
        <v>4</v>
      </c>
      <c r="E27">
        <v>4</v>
      </c>
      <c r="F27">
        <v>4</v>
      </c>
      <c r="G27">
        <f>SUM(Table14[[#This Row],[Complexity]:[Ease of Understanding]])</f>
        <v>16</v>
      </c>
      <c r="H27" t="str" cm="1">
        <f t="array" ref="H27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28" spans="2:8" x14ac:dyDescent="0.35">
      <c r="B28" t="s">
        <v>421</v>
      </c>
      <c r="C28">
        <v>4</v>
      </c>
      <c r="D28">
        <v>4</v>
      </c>
      <c r="E28">
        <v>4</v>
      </c>
      <c r="F28">
        <v>4</v>
      </c>
      <c r="G28">
        <f>SUM(Table14[[#This Row],[Complexity]:[Ease of Understanding]])</f>
        <v>16</v>
      </c>
      <c r="H28" t="str" cm="1">
        <f t="array" ref="H28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29" spans="2:8" x14ac:dyDescent="0.35">
      <c r="B29" t="s">
        <v>422</v>
      </c>
      <c r="C29">
        <v>4</v>
      </c>
      <c r="D29">
        <v>4</v>
      </c>
      <c r="E29">
        <v>4</v>
      </c>
      <c r="F29">
        <v>4</v>
      </c>
      <c r="G29">
        <f>SUM(Table14[[#This Row],[Complexity]:[Ease of Understanding]])</f>
        <v>16</v>
      </c>
      <c r="H29" t="str" cm="1">
        <f t="array" ref="H29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30" spans="2:8" x14ac:dyDescent="0.35">
      <c r="B30" t="s">
        <v>423</v>
      </c>
      <c r="C30">
        <v>4</v>
      </c>
      <c r="D30">
        <v>4</v>
      </c>
      <c r="E30">
        <v>4</v>
      </c>
      <c r="F30">
        <v>4</v>
      </c>
      <c r="G30">
        <f>SUM(Table14[[#This Row],[Complexity]:[Ease of Understanding]])</f>
        <v>16</v>
      </c>
      <c r="H30" t="str" cm="1">
        <f t="array" ref="H30">_xlfn.IFS(Table14[[#This Row],[Total Score]] &lt;= 8, "Not jargon",AND(Table14[[#This Row],[Total Score]] &gt;= 9, Table14[[#This Row],[Total Score]] &lt;= 12), "Borderline jargon",Table14[[#This Row],[Total Score]] &gt;= 13, "Jargon")</f>
        <v>Jargon</v>
      </c>
    </row>
    <row r="32" spans="2:8" x14ac:dyDescent="0.35">
      <c r="G32" t="s">
        <v>42</v>
      </c>
      <c r="H32">
        <f>COUNTIF(Table14[Classification],G32)</f>
        <v>9</v>
      </c>
    </row>
    <row r="33" spans="7:8" x14ac:dyDescent="0.35">
      <c r="G33" t="s">
        <v>43</v>
      </c>
      <c r="H33">
        <f>COUNTIF(Table14[Classification],G33)</f>
        <v>14</v>
      </c>
    </row>
    <row r="34" spans="7:8" x14ac:dyDescent="0.35">
      <c r="G34" t="s">
        <v>44</v>
      </c>
      <c r="H34">
        <f>COUNTIF(Table14[Classification],G34)</f>
        <v>3</v>
      </c>
    </row>
    <row r="35" spans="7:8" x14ac:dyDescent="0.35">
      <c r="H35">
        <f>SUM(H32:H34)</f>
        <v>26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978A-66B9-4EA7-BDBD-EE24590FEF90}">
  <dimension ref="A1:F12"/>
  <sheetViews>
    <sheetView workbookViewId="0">
      <selection activeCell="E29" sqref="E29"/>
    </sheetView>
  </sheetViews>
  <sheetFormatPr defaultRowHeight="14.5" x14ac:dyDescent="0.35"/>
  <cols>
    <col min="1" max="1" width="17.1796875" bestFit="1" customWidth="1"/>
    <col min="2" max="2" width="37.6328125" bestFit="1" customWidth="1"/>
    <col min="3" max="3" width="17.453125" customWidth="1"/>
    <col min="4" max="4" width="25.54296875" customWidth="1"/>
    <col min="5" max="5" width="32.6328125" customWidth="1"/>
    <col min="6" max="6" width="26.7265625" customWidth="1"/>
  </cols>
  <sheetData>
    <row r="1" spans="1:6" x14ac:dyDescent="0.35">
      <c r="A1" t="s">
        <v>494</v>
      </c>
      <c r="B1" t="s">
        <v>495</v>
      </c>
      <c r="C1" t="s">
        <v>496</v>
      </c>
      <c r="D1" t="s">
        <v>497</v>
      </c>
      <c r="E1" t="s">
        <v>498</v>
      </c>
      <c r="F1" t="s">
        <v>499</v>
      </c>
    </row>
    <row r="2" spans="1:6" x14ac:dyDescent="0.35">
      <c r="A2" t="s">
        <v>500</v>
      </c>
      <c r="B2" t="s">
        <v>501</v>
      </c>
      <c r="C2">
        <f>'Branded or Descriptive Terms fo'!H37</f>
        <v>30</v>
      </c>
      <c r="D2">
        <f>'Branded or Descriptive Terms fo'!H34</f>
        <v>9</v>
      </c>
      <c r="E2">
        <f>'Branded or Descriptive Terms fo'!H35</f>
        <v>17</v>
      </c>
      <c r="F2">
        <f>'Consumer-Facing Terms'!H73</f>
        <v>23</v>
      </c>
    </row>
    <row r="3" spans="1:6" x14ac:dyDescent="0.35">
      <c r="B3" t="s">
        <v>2</v>
      </c>
      <c r="C3">
        <f>'Consumer-Facing Terms'!H74</f>
        <v>67</v>
      </c>
      <c r="D3">
        <f>'Consumer-Facing Terms'!H71</f>
        <v>2</v>
      </c>
      <c r="E3">
        <f>'Consumer-Facing Terms'!H72</f>
        <v>42</v>
      </c>
      <c r="F3">
        <f>'Consumer-Facing Terms'!H73</f>
        <v>23</v>
      </c>
    </row>
    <row r="4" spans="1:6" x14ac:dyDescent="0.35">
      <c r="A4" t="s">
        <v>502</v>
      </c>
      <c r="B4" t="s">
        <v>3</v>
      </c>
      <c r="C4">
        <f>'Grid Operations and Management '!H79</f>
        <v>72</v>
      </c>
      <c r="D4">
        <f>'Grid Operations and Management '!H76</f>
        <v>36</v>
      </c>
      <c r="E4">
        <f>'Grid Operations and Management '!H77</f>
        <v>32</v>
      </c>
      <c r="F4">
        <f>'Grid Operations and Management '!H78</f>
        <v>4</v>
      </c>
    </row>
    <row r="5" spans="1:6" x14ac:dyDescent="0.35">
      <c r="B5" t="s">
        <v>4</v>
      </c>
      <c r="C5">
        <f>'DSO DNO-Specific Terms'!H20</f>
        <v>13</v>
      </c>
      <c r="D5">
        <f>'DSO DNO-Specific Terms'!H17</f>
        <v>9</v>
      </c>
      <c r="E5">
        <f>'DSO DNO-Specific Terms'!H18</f>
        <v>3</v>
      </c>
      <c r="F5">
        <f>'DSO DNO-Specific Terms'!H19</f>
        <v>1</v>
      </c>
    </row>
    <row r="6" spans="1:6" x14ac:dyDescent="0.35">
      <c r="B6" t="s">
        <v>503</v>
      </c>
      <c r="C6">
        <f>'Market Mechanism Terms '!H126</f>
        <v>118</v>
      </c>
      <c r="D6">
        <v>85</v>
      </c>
      <c r="E6">
        <v>31</v>
      </c>
      <c r="F6">
        <v>2</v>
      </c>
    </row>
    <row r="7" spans="1:6" x14ac:dyDescent="0.35">
      <c r="B7" t="s">
        <v>504</v>
      </c>
      <c r="C7">
        <f>'Financial '!H64</f>
        <v>56</v>
      </c>
      <c r="D7">
        <v>44</v>
      </c>
      <c r="E7">
        <v>10</v>
      </c>
      <c r="F7">
        <v>2</v>
      </c>
    </row>
    <row r="8" spans="1:6" x14ac:dyDescent="0.35">
      <c r="A8" t="s">
        <v>505</v>
      </c>
      <c r="B8" t="s">
        <v>506</v>
      </c>
      <c r="C8">
        <f>'Financial '!H64</f>
        <v>56</v>
      </c>
      <c r="D8">
        <v>16</v>
      </c>
      <c r="E8">
        <v>1</v>
      </c>
      <c r="F8">
        <v>0</v>
      </c>
    </row>
    <row r="9" spans="1:6" x14ac:dyDescent="0.35">
      <c r="B9" t="s">
        <v>507</v>
      </c>
      <c r="C9">
        <f>'Consumer Protection and Advocac'!H12</f>
        <v>5</v>
      </c>
      <c r="D9">
        <v>0</v>
      </c>
      <c r="E9">
        <v>4</v>
      </c>
      <c r="F9">
        <v>1</v>
      </c>
    </row>
    <row r="10" spans="1:6" x14ac:dyDescent="0.35">
      <c r="A10" t="s">
        <v>508</v>
      </c>
      <c r="B10" t="s">
        <v>509</v>
      </c>
      <c r="C10">
        <f>'Energy Storage and Technology T'!H88</f>
        <v>81</v>
      </c>
      <c r="D10">
        <v>52</v>
      </c>
      <c r="E10">
        <v>26</v>
      </c>
      <c r="F10">
        <f>'Energy Storage and Technology T'!H87</f>
        <v>3</v>
      </c>
    </row>
    <row r="11" spans="1:6" x14ac:dyDescent="0.35">
      <c r="B11" t="s">
        <v>510</v>
      </c>
      <c r="C11">
        <f>'Environmental and Sustainabilit'!H35</f>
        <v>26</v>
      </c>
      <c r="D11">
        <f>'Environmental and Sustainabilit'!H32</f>
        <v>9</v>
      </c>
      <c r="E11">
        <f>'Environmental and Sustainabilit'!H33</f>
        <v>14</v>
      </c>
      <c r="F11">
        <f>'Environmental and Sustainabilit'!H34</f>
        <v>3</v>
      </c>
    </row>
    <row r="12" spans="1:6" x14ac:dyDescent="0.35">
      <c r="A12" t="s">
        <v>511</v>
      </c>
      <c r="C12">
        <f>SUM(C2:C11)</f>
        <v>524</v>
      </c>
      <c r="D12">
        <f>SUM(D2:D11)</f>
        <v>262</v>
      </c>
      <c r="E12">
        <f>SUM(E2:E11)</f>
        <v>180</v>
      </c>
      <c r="F12">
        <f>SUM(F2:F11)</f>
        <v>62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edb8fa-287e-4e9f-a47b-2103e8763107" xsi:nil="true"/>
    <lcf76f155ced4ddcb4097134ff3c332f xmlns="b589f623-e838-4171-a94b-2a2c1b08aa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1537BC987F3498D671A0B0B88333F" ma:contentTypeVersion="11" ma:contentTypeDescription="Create a new document." ma:contentTypeScope="" ma:versionID="1d4fe2c31bc51c04daf0bc5b9baee8c2">
  <xsd:schema xmlns:xsd="http://www.w3.org/2001/XMLSchema" xmlns:xs="http://www.w3.org/2001/XMLSchema" xmlns:p="http://schemas.microsoft.com/office/2006/metadata/properties" xmlns:ns2="b589f623-e838-4171-a94b-2a2c1b08aaff" xmlns:ns3="83edb8fa-287e-4e9f-a47b-2103e8763107" targetNamespace="http://schemas.microsoft.com/office/2006/metadata/properties" ma:root="true" ma:fieldsID="fab503701886de6352d0a97e9a3d5a6d" ns2:_="" ns3:_="">
    <xsd:import namespace="b589f623-e838-4171-a94b-2a2c1b08aaff"/>
    <xsd:import namespace="83edb8fa-287e-4e9f-a47b-2103e87631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9f623-e838-4171-a94b-2a2c1b08a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d3a6fe-9f58-48ce-977a-8fa553a65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db8fa-287e-4e9f-a47b-2103e876310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59f5da1-4797-4be2-861a-82a8632ff66e}" ma:internalName="TaxCatchAll" ma:showField="CatchAllData" ma:web="83edb8fa-287e-4e9f-a47b-2103e87631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F7691-D5C8-41AF-81BF-1972D843EF18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83edb8fa-287e-4e9f-a47b-2103e8763107"/>
    <ds:schemaRef ds:uri="b589f623-e838-4171-a94b-2a2c1b08aaff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947C25-9CED-48EB-A6C2-83FAB69006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49005-F6E9-42CB-81D4-6473F4527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9f623-e838-4171-a94b-2a2c1b08aaff"/>
    <ds:schemaRef ds:uri="83edb8fa-287e-4e9f-a47b-2103e8763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Branded or Descriptive Terms fo</vt:lpstr>
      <vt:lpstr>Consumer-Facing Terms</vt:lpstr>
      <vt:lpstr>Grid Operations and Management </vt:lpstr>
      <vt:lpstr>DSO DNO-Specific Terms</vt:lpstr>
      <vt:lpstr>Market Mechanism Terms </vt:lpstr>
      <vt:lpstr>Financial </vt:lpstr>
      <vt:lpstr>Policy and Regulatory Terms  </vt:lpstr>
      <vt:lpstr>Consumer Protection and Advocac</vt:lpstr>
      <vt:lpstr>Energy Storage and Technology T</vt:lpstr>
      <vt:lpstr>Environmental and Sustainabilit</vt:lpstr>
      <vt:lpstr>Total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 Hacker</dc:creator>
  <cp:keywords/>
  <dc:description/>
  <cp:lastModifiedBy>Steph Hacker</cp:lastModifiedBy>
  <cp:revision/>
  <dcterms:created xsi:type="dcterms:W3CDTF">2024-11-01T00:33:51Z</dcterms:created>
  <dcterms:modified xsi:type="dcterms:W3CDTF">2025-02-24T17:03:15Z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0x01010042A1537BC987F3498D671A0B0B88333F</vt:lpwstr>
  </property>
  <property fmtid="{D5CDD505-2E9C-101B-9397-08002B2CF9AE}" pid="3" name="MediaServiceImageTags">
    <vt:lpwstr/>
  </property>
</Properties>
</file>